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_rels/sheet9.xml.rels" ContentType="application/vnd.openxmlformats-package.relationships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worksheets/_rels/sheet5.xml.rels" ContentType="application/vnd.openxmlformats-package.relationships+xml"/>
  <Override PartName="/xl/worksheets/_rels/sheet6.xml.rels" ContentType="application/vnd.openxmlformats-package.relationships+xml"/>
  <Override PartName="/xl/worksheets/_rels/sheet7.xml.rels" ContentType="application/vnd.openxmlformats-package.relationships+xml"/>
  <Override PartName="/xl/worksheets/_rels/sheet8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vmlDrawing1.vml" ContentType="application/vnd.openxmlformats-officedocument.vmlDrawing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7" firstSheet="0" activeTab="0"/>
  </bookViews>
  <sheets>
    <sheet name="Instructions" sheetId="1" state="visible" r:id="rId2"/>
    <sheet name="Dashboard" sheetId="2" state="visible" r:id="rId3"/>
    <sheet name="Opportunity Tracker" sheetId="3" state="visible" r:id="rId4"/>
    <sheet name="Communication Log" sheetId="4" state="visible" r:id="rId5"/>
    <sheet name="Contact Database" sheetId="5" state="visible" r:id="rId6"/>
    <sheet name="Sales Stage Names" sheetId="6" state="visible" r:id="rId7"/>
    <sheet name="Source Field Options" sheetId="7" state="visible" r:id="rId8"/>
    <sheet name="Source Of Leads" sheetId="8" state="visible" r:id="rId9"/>
    <sheet name="EV Factors" sheetId="9" state="visible" r:id="rId10"/>
  </sheets>
  <definedNames>
    <definedName function="false" hidden="true" localSheetId="3" name="_xlnm._FilterDatabase" vbProcedure="false">'Communication Log'!$A$3:$J$7</definedName>
    <definedName function="false" hidden="false" localSheetId="3" name="_xlnm._FilterDatabase" vbProcedure="false">'Communication Log'!$A$3:$J$7</definedName>
    <definedName function="false" hidden="false" localSheetId="3" name="_xlnm._FilterDatabase_0" vbProcedure="false">'Communication Log'!$A$3:$J$7</definedName>
    <definedName function="false" hidden="false" localSheetId="3" name="_xlnm._FilterDatabase_0_0" vbProcedure="false">'Communication Log'!$A$3:$J$7</definedName>
    <definedName function="false" hidden="false" localSheetId="3" name="_xlnm._FilterDatabase_0_0_0" vbProcedure="false">'Communication Log'!$A$3:$J$7</definedName>
    <definedName function="false" hidden="false" localSheetId="3" name="_xlnm._FilterDatabase_0_0_0_0" vbProcedure="false">'Communication Log'!$A$3:$J$7</definedName>
    <definedName function="false" hidden="false" localSheetId="3" name="_xlnm._FilterDatabase_0_0_0_0_0" vbProcedure="false">'Communication Log'!$A$3:$J$7</definedName>
    <definedName function="false" hidden="false" localSheetId="3" name="_xlnm._FilterDatabase_0_0_0_0_0_0" vbProcedure="false">'Communication Log'!$A$3:$J$7</definedName>
    <definedName function="false" hidden="false" localSheetId="3" name="_xlnm._FilterDatabase_0_0_0_0_0_0_0" vbProcedure="false">'Communication Log'!$A$3:$J$7</definedName>
    <definedName function="false" hidden="false" localSheetId="3" name="_xlnm._FilterDatabase_0_0_0_0_0_0_0_0" vbProcedure="false">'Communication Log'!$A$3:$J$7</definedName>
    <definedName function="false" hidden="false" localSheetId="3" name="_xlnm._FilterDatabase_0_0_0_0_0_0_0_0_0" vbProcedure="false">'Communication Log'!$A$3:$J$7</definedName>
    <definedName function="false" hidden="false" localSheetId="3" name="_xlnm._FilterDatabase_0_0_0_0_0_0_0_0_0_0" vbProcedure="false">'Communication Log'!$A$3:$J$7</definedName>
    <definedName function="false" hidden="false" localSheetId="3" name="_xlnm._FilterDatabase_0_0_0_0_0_0_0_0_0_0_0" vbProcedure="false">'Communication Log'!$A$3:$J$7</definedName>
    <definedName function="false" hidden="false" localSheetId="3" name="_xlnm._FilterDatabase_0_0_0_0_0_0_0_0_0_0_0_0" vbProcedure="false">'Communication Log'!$A$3:$J$7</definedName>
    <definedName function="false" hidden="false" localSheetId="3" name="_xlnm._FilterDatabase_0_0_0_0_0_0_0_0_0_0_0_0_0" vbProcedure="false">'Communication Log'!$A$3:$J$7</definedName>
    <definedName function="false" hidden="false" localSheetId="3" name="_xlnm._FilterDatabase_0_0_0_0_0_0_0_0_0_0_0_0_0_0" vbProcedure="false">'Communication Log'!$A$3:$J$7</definedName>
    <definedName function="false" hidden="false" localSheetId="3" name="_xlnm._FilterDatabase_0_0_0_0_0_0_0_0_0_0_0_0_0_0_0" vbProcedure="false">'Communication Log'!$A$3:$J$7</definedName>
    <definedName function="false" hidden="false" localSheetId="3" name="_xlnm._FilterDatabase_0_0_0_0_0_0_0_0_0_0_0_0_0_0_0_0" vbProcedure="false">'Communication Log'!$A$3:$J$7</definedName>
    <definedName function="false" hidden="false" localSheetId="3" name="_xlnm._FilterDatabase_0_0_0_0_0_0_0_0_0_0_0_0_0_0_0_0_0" vbProcedure="false">'Communication Log'!$A$3:$J$7</definedName>
    <definedName function="false" hidden="false" localSheetId="3" name="_xlnm._FilterDatabase_0_0_0_0_0_0_0_0_0_0_0_0_0_0_0_0_0_0" vbProcedure="false">'Communication Log'!$A$3:$J$7</definedName>
    <definedName function="false" hidden="false" localSheetId="3" name="_xlnm._FilterDatabase_0_0_0_0_0_0_0_0_0_0_0_0_0_0_0_0_0_0_0" vbProcedure="false">'Communication Log'!$A$3:$J$7</definedName>
    <definedName function="false" hidden="false" localSheetId="3" name="_xlnm._FilterDatabase_0_0_0_0_0_0_0_0_0_0_0_0_0_0_0_0_0_0_0_0" vbProcedure="false">'Communication Log'!$A$3:$J$7</definedName>
    <definedName function="false" hidden="false" localSheetId="3" name="_xlnm._FilterDatabase_0_0_0_0_0_0_0_0_0_0_0_0_0_0_0_0_0_0_0_0_0" vbProcedure="false">'Communication Log'!$A$3:$J$7</definedName>
  </definedName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comments3.xml><?xml version="1.0" encoding="utf-8"?>
<comments xmlns="http://schemas.openxmlformats.org/spreadsheetml/2006/main" xmlns:xdr="http://schemas.openxmlformats.org/drawingml/2006/spreadsheetDrawing">
  <authors>
    <author/>
  </authors>
  <commentList>
    <comment ref="E3" authorId="0">
      <text>
        <r>
          <rPr>
            <sz val="10"/>
            <color rgb="FF000000"/>
            <rFont val="Arial"/>
            <family val="2"/>
            <charset val="1"/>
          </rPr>
          <t>C = Customer
T = Target
X = Not Interested/Declined
N = Not applicable</t>
        </r>
      </text>
    </comment>
  </commentList>
</comments>
</file>

<file path=xl/sharedStrings.xml><?xml version="1.0" encoding="utf-8"?>
<sst xmlns="http://schemas.openxmlformats.org/spreadsheetml/2006/main" count="1442" uniqueCount="225">
  <si>
    <t>CRM System Instructions</t>
  </si>
  <si>
    <t>1. Always enter data in yellow filled cells, all other cells auto-calculate</t>
  </si>
  <si>
    <t>2. Name your sales stages on the “Sales Stage Names” worksheet</t>
  </si>
  <si>
    <t>3. Name your sources of sales/marketing approaches on the “Source Field Options” worksheet</t>
  </si>
  <si>
    <t>4. When a you get a new lead follow the following steps</t>
  </si>
  <si>
    <t>a. Enter business name, probability, sales, margin, division, opportunity name, next contact date, next step, primary contact name, primary contact email,</t>
  </si>
  <si>
    <t>primary contact phone number, sales rep, lead since and source, referral source/source notes</t>
  </si>
  <si>
    <t>b. enter the contact notes in the communication log</t>
  </si>
  <si>
    <t>c. add information for additional contacts beyond the primary contact in the contact database</t>
  </si>
  <si>
    <t>d. copy the primary contacts information to the contact database (optional)</t>
  </si>
  <si>
    <t>5. When you have another communication with that lead on that opportunity enter it on the communication log and update the probability, sales, margin,</t>
  </si>
  <si>
    <t>next contact date, next step, customer since (if they become a customer) and reason won/lost (if the opportunity is won or lost)</t>
  </si>
  <si>
    <t>To enter a new entry in the communication log, insert a new row between row labeled “Top Row” and the row labeled “Bottom Row”</t>
  </si>
  <si>
    <t>Then copy the cells in the row labeled “Top Row” and paste them in the new row you just created and then fill in the yellow filled cells</t>
  </si>
  <si>
    <t>When contacting a person you can sort the communication log by company, contact or opportunity name using the auto-filter drop down arrow to </t>
  </si>
  <si>
    <t>quickly view all communication for that company, contact or opportunity</t>
  </si>
  <si>
    <t>6. As you get new opportunities add them using steps 4a-4d</t>
  </si>
  <si>
    <t>7. Use the “Dashboard” worksheet to analyze your sales pipeline, view sales team productivity, view your top 5 leads and view the top sources of revenue and profit</t>
  </si>
  <si>
    <t>8. Use the “Source of Leads” worksheet to get a more in-depth view of where your leads and sales are coming from</t>
  </si>
  <si>
    <t>9. Have feedback on how we can improve this tool? Email us your feedback at sales@profitworks.ca</t>
  </si>
  <si>
    <t>Have A Custom Excel Based CRM Built For Your Company</t>
  </si>
  <si>
    <t>Contact Profitworks To Learn More (226) 241-7827   www.Profitworks.ca</t>
  </si>
  <si>
    <t>Pipeline</t>
  </si>
  <si>
    <t>Time Period Start Date </t>
  </si>
  <si>
    <t>Top 5 Leads</t>
  </si>
  <si>
    <t>Action Needed</t>
  </si>
  <si>
    <t>Today</t>
  </si>
  <si>
    <t>Stage</t>
  </si>
  <si>
    <t># Of Opportunities</t>
  </si>
  <si>
    <t>Sales Opportunity</t>
  </si>
  <si>
    <t>Expected Value</t>
  </si>
  <si>
    <t>Customer</t>
  </si>
  <si>
    <t>Sales Rep</t>
  </si>
  <si>
    <t>Div</t>
  </si>
  <si>
    <t>Probability</t>
  </si>
  <si>
    <t>Won</t>
  </si>
  <si>
    <t>Lost</t>
  </si>
  <si>
    <t>Win Rate</t>
  </si>
  <si>
    <t>Productivity</t>
  </si>
  <si>
    <t>Source Of Leads &amp; Sales</t>
  </si>
  <si>
    <t>Emails</t>
  </si>
  <si>
    <t>Calls</t>
  </si>
  <si>
    <t>Meetings</t>
  </si>
  <si>
    <t>Lead Source</t>
  </si>
  <si>
    <t>Sale Source</t>
  </si>
  <si>
    <t>Sales</t>
  </si>
  <si>
    <t>Profit</t>
  </si>
  <si>
    <t>Last Week</t>
  </si>
  <si>
    <t>Last Month</t>
  </si>
  <si>
    <t>Reporting Period</t>
  </si>
  <si>
    <t>.</t>
  </si>
  <si>
    <t>Total</t>
  </si>
  <si>
    <t>Opportunity Tracker</t>
  </si>
  <si>
    <t>Improve The Sales Generated From Your Email Marketing</t>
  </si>
  <si>
    <t>Code</t>
  </si>
  <si>
    <t>Rank</t>
  </si>
  <si>
    <t>EV ProspectOnly</t>
  </si>
  <si>
    <t>Status</t>
  </si>
  <si>
    <t>Business Name</t>
  </si>
  <si>
    <t>Action 
Required</t>
  </si>
  <si>
    <t>Expected
Value</t>
  </si>
  <si>
    <t>Pr %</t>
  </si>
  <si>
    <t>Annual Profit</t>
  </si>
  <si>
    <t>Profit
Margin</t>
  </si>
  <si>
    <t>Opportunity 
Name</t>
  </si>
  <si>
    <t># Of 
Emails</t>
  </si>
  <si>
    <t># Of 
Calls 
Made</t>
  </si>
  <si>
    <t># Of 
In Person
Meetings</t>
  </si>
  <si>
    <t>Next 
Contact
Date</t>
  </si>
  <si>
    <t>Next Step</t>
  </si>
  <si>
    <t>Contact Log</t>
  </si>
  <si>
    <t>Primary Contact Name</t>
  </si>
  <si>
    <t>Primary Contact Email</t>
  </si>
  <si>
    <t>Primary Contact's Phone Number</t>
  </si>
  <si>
    <t>More Contacts</t>
  </si>
  <si>
    <t>Sales
Rep</t>
  </si>
  <si>
    <t>Lead
Since</t>
  </si>
  <si>
    <t>Customer 
Since</t>
  </si>
  <si>
    <t>Source</t>
  </si>
  <si>
    <t>Referral Source/Source Notes</t>
  </si>
  <si>
    <t>Reason 
Won/Lost</t>
  </si>
  <si>
    <t>Example Company #1</t>
  </si>
  <si>
    <t>none</t>
  </si>
  <si>
    <t>None</t>
  </si>
  <si>
    <t>Click Here</t>
  </si>
  <si>
    <t>Bob Buyer</t>
  </si>
  <si>
    <t>example@email.com</t>
  </si>
  <si>
    <t>111-111-1111</t>
  </si>
  <si>
    <t>John Joe</t>
  </si>
  <si>
    <t>Cross Sell</t>
  </si>
  <si>
    <t>Seen as expert, took time to educate</t>
  </si>
  <si>
    <t>Example Company #2</t>
  </si>
  <si>
    <t>Have a proposal call</t>
  </si>
  <si>
    <t>Pam Purchaing</t>
  </si>
  <si>
    <t>Bob Bellows</t>
  </si>
  <si>
    <t>Example Company #3</t>
  </si>
  <si>
    <t>Call to book a meeting</t>
  </si>
  <si>
    <t>Paul Procurement</t>
  </si>
  <si>
    <t>Website</t>
  </si>
  <si>
    <t>Website - searched for "convert yellow pages to web advertising kitchener-waterloo"</t>
  </si>
  <si>
    <t>Example Company #4</t>
  </si>
  <si>
    <t>Transaction Tim</t>
  </si>
  <si>
    <t>Website - Blog/Podcast - ROI of SEO vs PPC (Pay Per Click Search Advertising) - The Compounding Power of Search Engine Optimization Explained</t>
  </si>
  <si>
    <t>Example Company #5</t>
  </si>
  <si>
    <t>Call to book final review of the site</t>
  </si>
  <si>
    <t>Travis Trader</t>
  </si>
  <si>
    <t>David Duncan</t>
  </si>
  <si>
    <t>Door to Door</t>
  </si>
  <si>
    <t>Example Company #6</t>
  </si>
  <si>
    <t>Confirm if revisiting and going to launch it</t>
  </si>
  <si>
    <t>Chris Contract</t>
  </si>
  <si>
    <t>Example Company #7</t>
  </si>
  <si>
    <t>Call to book 5 minute call to go through work</t>
  </si>
  <si>
    <t>Sam Sourcing</t>
  </si>
  <si>
    <t>Example Company #8</t>
  </si>
  <si>
    <t>Send paperwork once confirm launch date</t>
  </si>
  <si>
    <t>Vince Vendor</t>
  </si>
  <si>
    <t>Email</t>
  </si>
  <si>
    <t>Email Marketing – Email</t>
  </si>
  <si>
    <t>Example Company #9</t>
  </si>
  <si>
    <t>Call to get signed paperwork</t>
  </si>
  <si>
    <t>Alice Aquire</t>
  </si>
  <si>
    <t>Chris Carter</t>
  </si>
  <si>
    <t>Telephone Marketing</t>
  </si>
  <si>
    <t>Example Company #10</t>
  </si>
  <si>
    <t>Call to listed items from meeting</t>
  </si>
  <si>
    <t>Cam Customer</t>
  </si>
  <si>
    <t>Adam</t>
  </si>
  <si>
    <t>Mc Michael</t>
  </si>
  <si>
    <t>Owner</t>
  </si>
  <si>
    <t>Male</t>
  </si>
  <si>
    <t>John</t>
  </si>
  <si>
    <t>Earl</t>
  </si>
  <si>
    <t>Stephanie</t>
  </si>
  <si>
    <t>Hoare</t>
  </si>
  <si>
    <t>Manager</t>
  </si>
  <si>
    <t>Female</t>
  </si>
  <si>
    <t>Keith</t>
  </si>
  <si>
    <t>Mikel</t>
  </si>
  <si>
    <t>President</t>
  </si>
  <si>
    <t>Communication Log</t>
  </si>
  <si>
    <t>Improve The Sales From Your Website – Used By Over 100 Companies</t>
  </si>
  <si>
    <t>Click Here Now To Learn More</t>
  </si>
  <si>
    <t>Date</t>
  </si>
  <si>
    <t>Company</t>
  </si>
  <si>
    <t>Contact</t>
  </si>
  <si>
    <t>Method Code</t>
  </si>
  <si>
    <t>Method</t>
  </si>
  <si>
    <t>Stage Code</t>
  </si>
  <si>
    <t>Summary Notes</t>
  </si>
  <si>
    <t>Insert New Row Above Bottom Row And Below Top Row And Copy And Paste Row 5 In New Row To Add An Entry</t>
  </si>
  <si>
    <t>New Row</t>
  </si>
  <si>
    <t>Call</t>
  </si>
  <si>
    <t>Example</t>
  </si>
  <si>
    <t>Bottom Row</t>
  </si>
  <si>
    <t>Meeting</t>
  </si>
  <si>
    <t>Twitter</t>
  </si>
  <si>
    <t>Linkedin Email</t>
  </si>
  <si>
    <t>Contact Database</t>
  </si>
  <si>
    <t>Avoid Competitors Stealing Market Share</t>
  </si>
  <si>
    <t>Contact Name</t>
  </si>
  <si>
    <t>Primary Phone</t>
  </si>
  <si>
    <t>Phone Type</t>
  </si>
  <si>
    <t>Secondary Phone</t>
  </si>
  <si>
    <t>Position</t>
  </si>
  <si>
    <t>Linkedin Profile</t>
  </si>
  <si>
    <t>Notes On Contact (Interests, Hobbies etc)</t>
  </si>
  <si>
    <t>Big Company Technologies</t>
  </si>
  <si>
    <t>Gary Ritz</t>
  </si>
  <si>
    <t>gary@abc.com</t>
  </si>
  <si>
    <t>519-111-1111 x625</t>
  </si>
  <si>
    <t>Office</t>
  </si>
  <si>
    <t>519-000-000</t>
  </si>
  <si>
    <t>Cell</t>
  </si>
  <si>
    <t>Stage Name</t>
  </si>
  <si>
    <t>#</t>
  </si>
  <si>
    <t>Get Tips To Increase Your Closing Rate</t>
  </si>
  <si>
    <t>Not Assigned</t>
  </si>
  <si>
    <t>Disqualified</t>
  </si>
  <si>
    <t>Dormant Lead</t>
  </si>
  <si>
    <t>Follow Up</t>
  </si>
  <si>
    <t>Click Here Now!</t>
  </si>
  <si>
    <t>Obtained Email</t>
  </si>
  <si>
    <t>Actively Chasing</t>
  </si>
  <si>
    <t>Discovery Call Booked</t>
  </si>
  <si>
    <t>Proposal Call Booked</t>
  </si>
  <si>
    <t>Get A Free Sales Process Template</t>
  </si>
  <si>
    <t>Source Field Options</t>
  </si>
  <si>
    <t>See The Average 
Return On Investment 
By Marketing Method</t>
  </si>
  <si>
    <t>Marketing Tips</t>
  </si>
  <si>
    <t>Read Tips Now!</t>
  </si>
  <si>
    <t>Google Adwords</t>
  </si>
  <si>
    <t>Networking Event</t>
  </si>
  <si>
    <t>Referral - Employee</t>
  </si>
  <si>
    <t>Referral - Customer</t>
  </si>
  <si>
    <t>Referral - Network</t>
  </si>
  <si>
    <t>Network Partnership</t>
  </si>
  <si>
    <t>Seminar</t>
  </si>
  <si>
    <t>Linkedin</t>
  </si>
  <si>
    <t>Source Of Leads</t>
  </si>
  <si>
    <t>Value Per Lead</t>
  </si>
  <si>
    <t>Value Per Sale</t>
  </si>
  <si>
    <t>Get A Free Marketing Plan Template</t>
  </si>
  <si>
    <t>Prospect EV Scoring</t>
  </si>
  <si>
    <t>Price Information</t>
  </si>
  <si>
    <t>no concern for price</t>
  </si>
  <si>
    <t>some concern for price</t>
  </si>
  <si>
    <t>only concern is cheapest price but not asked for pricing</t>
  </si>
  <si>
    <t>only concern is cheapest price and asking only for price and pricing information not provided</t>
  </si>
  <si>
    <t>only concern is cheapest price and asking only for price and has pricing information</t>
  </si>
  <si>
    <t>Funds Approval (Authority To Make Decision)</t>
  </si>
  <si>
    <t>Opportunity funded to or above our price and has decision making power</t>
  </si>
  <si>
    <t>High probability of funds approval</t>
  </si>
  <si>
    <t>Good probability of obtaining funds</t>
  </si>
  <si>
    <t>Funds not yet available and/or approved, does not have decision making power</t>
  </si>
  <si>
    <t>Degree of Urgency (Interest, Need And Timing Requirement)</t>
  </si>
  <si>
    <t>High degree of urgency. Prospect must buy something now.</t>
  </si>
  <si>
    <t>Medium degree of urgency. Prospect should buy something now.</t>
  </si>
  <si>
    <t>Some degree of urgency. Prospect may decide to buy now.</t>
  </si>
  <si>
    <t>No or low degree of urgency. Prospect doesn’t need to buy now.</t>
  </si>
  <si>
    <t>Competitive Edge</t>
  </si>
  <si>
    <t>Sole source, no other competitors being considered.</t>
  </si>
  <si>
    <t>Good rapport, preferred or favoured vendor.</t>
  </si>
  <si>
    <t>Competitors still being seriously considered. Who &amp; why?</t>
  </si>
  <si>
    <t>Sale possible only with difficulty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</si>
</sst>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YYYY\-MM\-DD"/>
    <numFmt numFmtId="166" formatCode="[$$-409]#,##0;[RED]\-[$$-409]#,##0"/>
    <numFmt numFmtId="167" formatCode="[$$-409]#,##0.00;[RED]\-[$$-409]#,##0.00"/>
    <numFmt numFmtId="168" formatCode="0.00%"/>
    <numFmt numFmtId="169" formatCode="\$#,##0;&quot;-$&quot;#,##0"/>
    <numFmt numFmtId="170" formatCode="0%"/>
    <numFmt numFmtId="171" formatCode="#,##0"/>
    <numFmt numFmtId="172" formatCode="M/D/YYYY\ H:MM:SS"/>
    <numFmt numFmtId="173" formatCode="0.00"/>
  </numFmts>
  <fonts count="35">
    <font>
      <sz val="10"/>
      <color rgb="FF00000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u val="single"/>
      <sz val="20"/>
      <color rgb="FF000000"/>
      <name val="Arial"/>
      <family val="2"/>
      <charset val="1"/>
    </font>
    <font>
      <b val="true"/>
      <sz val="20"/>
      <color rgb="FFFFFFFF"/>
      <name val="Arial"/>
      <family val="2"/>
      <charset val="1"/>
    </font>
    <font>
      <b val="true"/>
      <sz val="14"/>
      <color rgb="FF000000"/>
      <name val="Arial"/>
      <family val="2"/>
      <charset val="1"/>
    </font>
    <font>
      <sz val="8"/>
      <color rgb="FF000000"/>
      <name val="Arial"/>
      <family val="2"/>
      <charset val="1"/>
    </font>
    <font>
      <b val="true"/>
      <sz val="8"/>
      <color rgb="FFFFFFFF"/>
      <name val="Arial"/>
      <family val="2"/>
      <charset val="1"/>
    </font>
    <font>
      <sz val="7"/>
      <color rgb="FF00000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sz val="10"/>
      <color rgb="FFFFFFFF"/>
      <name val="Arial"/>
      <family val="2"/>
      <charset val="1"/>
    </font>
    <font>
      <b val="true"/>
      <sz val="8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10"/>
      <color rgb="FFFFFFFF"/>
      <name val="Cambria"/>
      <family val="1"/>
      <charset val="1"/>
    </font>
    <font>
      <b val="true"/>
      <sz val="8"/>
      <color rgb="FFFFFFFF"/>
      <name val="Cambria"/>
      <family val="1"/>
      <charset val="1"/>
    </font>
    <font>
      <sz val="10"/>
      <color rgb="FF000000"/>
      <name val="Cambria"/>
      <family val="1"/>
      <charset val="1"/>
    </font>
    <font>
      <sz val="6"/>
      <color rgb="FF000000"/>
      <name val="Arial"/>
      <family val="1"/>
      <charset val="1"/>
    </font>
    <font>
      <sz val="11"/>
      <name val="Arial"/>
      <family val="2"/>
      <charset val="1"/>
    </font>
    <font>
      <sz val="8"/>
      <name val="Arial"/>
      <family val="2"/>
      <charset val="1"/>
    </font>
    <font>
      <sz val="10"/>
      <name val="Arial"/>
      <family val="2"/>
      <charset val="1"/>
    </font>
    <font>
      <b val="true"/>
      <sz val="20"/>
      <color rgb="FF000000"/>
      <name val="Arial"/>
      <family val="2"/>
      <charset val="1"/>
    </font>
    <font>
      <b val="true"/>
      <sz val="12"/>
      <color rgb="FFFFFFFF"/>
      <name val="Arial"/>
      <family val="2"/>
      <charset val="1"/>
    </font>
    <font>
      <sz val="11"/>
      <color rgb="FF000000"/>
      <name val="Cambria"/>
      <family val="1"/>
      <charset val="1"/>
    </font>
    <font>
      <b val="true"/>
      <sz val="14"/>
      <color rgb="FFFFFFFF"/>
      <name val="Arial"/>
      <family val="2"/>
      <charset val="1"/>
    </font>
    <font>
      <sz val="11"/>
      <color rgb="FF000000"/>
      <name val="Arial"/>
      <family val="2"/>
      <charset val="1"/>
    </font>
    <font>
      <b val="true"/>
      <sz val="11"/>
      <color rgb="FF000000"/>
      <name val="Cambria"/>
      <family val="1"/>
      <charset val="1"/>
    </font>
    <font>
      <sz val="20"/>
      <color rgb="FF000000"/>
      <name val="Arial"/>
      <family val="2"/>
      <charset val="1"/>
    </font>
    <font>
      <b val="true"/>
      <sz val="14"/>
      <color rgb="FF000080"/>
      <name val="Arial"/>
      <family val="2"/>
      <charset val="1"/>
    </font>
    <font>
      <b val="true"/>
      <i val="true"/>
      <sz val="20"/>
      <color rgb="FF008000"/>
      <name val="Tahoma"/>
      <family val="2"/>
      <charset val="1"/>
    </font>
    <font>
      <sz val="18"/>
      <color rgb="FF000000"/>
      <name val="Arial"/>
      <family val="2"/>
      <charset val="1"/>
    </font>
    <font>
      <b val="true"/>
      <i val="true"/>
      <sz val="14"/>
      <color rgb="FFFFFFFF"/>
      <name val="Tahoma"/>
      <family val="2"/>
      <charset val="1"/>
    </font>
    <font>
      <b val="true"/>
      <i val="true"/>
      <sz val="14"/>
      <color rgb="FF008000"/>
      <name val="Tahoma"/>
      <family val="2"/>
      <charset val="1"/>
    </font>
    <font>
      <b val="true"/>
      <u val="single"/>
      <sz val="12"/>
      <color rgb="FF000000"/>
      <name val="Cambria"/>
      <family val="1"/>
      <charset val="1"/>
    </font>
    <font>
      <b val="true"/>
      <sz val="10"/>
      <color rgb="FF000000"/>
      <name val="Cambria"/>
      <family val="1"/>
      <charset val="1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EEEEEE"/>
      </patternFill>
    </fill>
    <fill>
      <patternFill patternType="solid">
        <fgColor rgb="FFFFFF99"/>
        <bgColor rgb="FFFFFFA1"/>
      </patternFill>
    </fill>
    <fill>
      <patternFill patternType="solid">
        <fgColor rgb="FF008000"/>
        <bgColor rgb="FF008080"/>
      </patternFill>
    </fill>
    <fill>
      <patternFill patternType="solid">
        <fgColor rgb="FFFFFFB4"/>
        <bgColor rgb="FFFFFFC5"/>
      </patternFill>
    </fill>
    <fill>
      <patternFill patternType="solid">
        <fgColor rgb="FFFF9900"/>
        <bgColor rgb="FFFFCC00"/>
      </patternFill>
    </fill>
    <fill>
      <patternFill patternType="solid">
        <fgColor rgb="FF000080"/>
        <bgColor rgb="FF000080"/>
      </patternFill>
    </fill>
    <fill>
      <patternFill patternType="solid">
        <fgColor rgb="FFFF3333"/>
        <bgColor rgb="FFFF6600"/>
      </patternFill>
    </fill>
    <fill>
      <patternFill patternType="solid">
        <fgColor rgb="FFFFFFA1"/>
        <bgColor rgb="FFFFFF99"/>
      </patternFill>
    </fill>
    <fill>
      <patternFill patternType="solid">
        <fgColor rgb="FFEEEEEE"/>
        <bgColor rgb="FFFFFFFF"/>
      </patternFill>
    </fill>
    <fill>
      <patternFill patternType="solid">
        <fgColor rgb="FFFFFFC5"/>
        <bgColor rgb="FFFFFFB4"/>
      </patternFill>
    </fill>
  </fills>
  <borders count="2">
    <border diagonalUp="false" diagonalDown="false">
      <left/>
      <right/>
      <top/>
      <bottom/>
      <diagonal/>
    </border>
    <border diagonalUp="false" diagonalDown="false">
      <left/>
      <right/>
      <top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4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5" fontId="7" fillId="5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6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7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4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4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" fillId="4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8" fillId="4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8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4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11" fillId="4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0" fillId="8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8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11" fillId="8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8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7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7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3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7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9" fontId="0" fillId="1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1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8" fillId="3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1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9" fontId="0" fillId="3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70" fontId="0" fillId="3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71" fontId="0" fillId="3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72" fontId="19" fillId="3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0" fillId="3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3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19" fillId="3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18" fillId="3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0" fillId="3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0" fillId="3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7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1" fillId="7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4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1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1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2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4" fillId="7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5" fillId="11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5" fillId="11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2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7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1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1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5" fontId="7" fillId="1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7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1" fillId="4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3" fillId="2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3" fontId="34" fillId="2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34" fillId="2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73" fontId="16" fillId="2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6" fillId="2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7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2">
    <dxf>
      <fill>
        <patternFill>
          <bgColor rgb="FF669933"/>
        </patternFill>
      </fill>
      <border diagonalUp="false" diagonalDown="false">
        <left/>
        <right/>
        <top/>
        <bottom/>
        <diagonal/>
      </border>
    </dxf>
    <dxf>
      <font>
        <name val="Arial"/>
        <charset val="1"/>
        <family val="2"/>
        <color rgb="FF000000"/>
      </font>
      <fill>
        <patternFill>
          <bgColor rgb="FF99CC66"/>
        </patternFill>
      </fill>
    </dxf>
  </dxfs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669933"/>
      <rgbColor rgb="FF800080"/>
      <rgbColor rgb="FF008080"/>
      <rgbColor rgb="FFC0C0C0"/>
      <rgbColor rgb="FF808080"/>
      <rgbColor rgb="FF9999FF"/>
      <rgbColor rgb="FF993366"/>
      <rgbColor rgb="FFFFFFC5"/>
      <rgbColor rgb="FFEEEEEE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FFFFB4"/>
      <rgbColor rgb="FFFFFF99"/>
      <rgbColor rgb="FF99CCFF"/>
      <rgbColor rgb="FFFF99CC"/>
      <rgbColor rgb="FFCC99FF"/>
      <rgbColor rgb="FFFFFFA1"/>
      <rgbColor rgb="FF3366FF"/>
      <rgbColor rgb="FF33CCCC"/>
      <rgbColor rgb="FF99CC66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sales@profitworks.ca" TargetMode="External"/><Relationship Id="rId2" Type="http://schemas.openxmlformats.org/officeDocument/2006/relationships/hyperlink" Target="http://www.Profitworks.ca/" TargetMode="Externa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hyperlink" Target="http://www.Profitworks.ca/" TargetMode="Externa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hyperlink" Target="http://www.Profitworks.ca/" TargetMode="External"/><Relationship Id="rId3" Type="http://schemas.openxmlformats.org/officeDocument/2006/relationships/hyperlink" Target="mailto:example@email.com" TargetMode="External"/><Relationship Id="rId4" Type="http://schemas.openxmlformats.org/officeDocument/2006/relationships/hyperlink" Target="mailto:example@email.com" TargetMode="External"/><Relationship Id="rId5" Type="http://schemas.openxmlformats.org/officeDocument/2006/relationships/hyperlink" Target="mailto:example@email.com" TargetMode="External"/><Relationship Id="rId6" Type="http://schemas.openxmlformats.org/officeDocument/2006/relationships/hyperlink" Target="mailto:example@email.com" TargetMode="External"/><Relationship Id="rId7" Type="http://schemas.openxmlformats.org/officeDocument/2006/relationships/hyperlink" Target="mailto:example@email.com" TargetMode="External"/><Relationship Id="rId8" Type="http://schemas.openxmlformats.org/officeDocument/2006/relationships/hyperlink" Target="mailto:example@email.com" TargetMode="External"/><Relationship Id="rId9" Type="http://schemas.openxmlformats.org/officeDocument/2006/relationships/hyperlink" Target="mailto:example@email.com" TargetMode="External"/><Relationship Id="rId10" Type="http://schemas.openxmlformats.org/officeDocument/2006/relationships/hyperlink" Target="mailto:example@email.com" TargetMode="External"/><Relationship Id="rId11" Type="http://schemas.openxmlformats.org/officeDocument/2006/relationships/hyperlink" Target="mailto:example@email.com" TargetMode="External"/><Relationship Id="rId12" Type="http://schemas.openxmlformats.org/officeDocument/2006/relationships/hyperlink" Target="mailto:example@email.com" TargetMode="External"/><Relationship Id="rId13" Type="http://schemas.openxmlformats.org/officeDocument/2006/relationships/vmlDrawing" Target="../drawings/vmlDrawing1.v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hyperlink" Target="http://www.profitworks.ca/get-a-free-review-of-your-website" TargetMode="External"/><Relationship Id="rId2" Type="http://schemas.openxmlformats.org/officeDocument/2006/relationships/drawing" Target="../drawings/drawing1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hyperlink" Target="http://www.Profitworks.ca/" TargetMode="External"/><Relationship Id="rId2" Type="http://schemas.openxmlformats.org/officeDocument/2006/relationships/hyperlink" Target="mailto:gary@abc.com" TargetMode="Externa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hyperlink" Target="http://www.profitworks.ca/blog/sales-tips-for-small-business.html" TargetMode="External"/><Relationship Id="rId2" Type="http://schemas.openxmlformats.org/officeDocument/2006/relationships/hyperlink" Target="http://www.profitworks.ca/download-free-sales-process-template" TargetMode="Externa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hyperlink" Target="http://www.profitworks.ca/blog/email-marketing-campaign-tips.html" TargetMode="External"/><Relationship Id="rId2" Type="http://schemas.openxmlformats.org/officeDocument/2006/relationships/hyperlink" Target="http://www.profitworks.ca/blog/website-search-engine-optimization-service-tips-and-advice.html" TargetMode="External"/><Relationship Id="rId3" Type="http://schemas.openxmlformats.org/officeDocument/2006/relationships/hyperlink" Target="http://www.profitworks.ca/blog/online-advertising-best-practices.html" TargetMode="External"/><Relationship Id="rId4" Type="http://schemas.openxmlformats.org/officeDocument/2006/relationships/hyperlink" Target="http://www.profitworks.ca/blog/marketing-strategy/455-455-marketing-return-on-investment-what-is-a-benchmark-average-and-what-marketing-methods-have-the-best-roi.html" TargetMode="Externa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hyperlink" Target="http://www.profitworks.ca/blog/email-marketing-campaign-tips.html" TargetMode="External"/><Relationship Id="rId2" Type="http://schemas.openxmlformats.org/officeDocument/2006/relationships/hyperlink" Target="http://www.profitworks.ca/blog/website-search-engine-optimization-service-tips-and-advice.html" TargetMode="External"/><Relationship Id="rId3" Type="http://schemas.openxmlformats.org/officeDocument/2006/relationships/hyperlink" Target="http://www.profitworks.ca/blog/online-advertising-best-practices.html" TargetMode="External"/><Relationship Id="rId4" Type="http://schemas.openxmlformats.org/officeDocument/2006/relationships/hyperlink" Target="http://www.profitworks.ca/blog/marketing-strategy/455-455-marketing-return-on-investment-what-is-a-benchmark-average-and-what-marketing-methods-have-the-best-roi.html" TargetMode="External"/><Relationship Id="rId5" Type="http://schemas.openxmlformats.org/officeDocument/2006/relationships/hyperlink" Target="http://www.profitworks.ca/blog/email-marketing-campaign-tips.html" TargetMode="External"/><Relationship Id="rId6" Type="http://schemas.openxmlformats.org/officeDocument/2006/relationships/hyperlink" Target="http://www.profitworks.ca/blog/website-search-engine-optimization-service-tips-and-advice.html" TargetMode="External"/><Relationship Id="rId7" Type="http://schemas.openxmlformats.org/officeDocument/2006/relationships/hyperlink" Target="http://www.profitworks.ca/blog/online-advertising-best-practices.html" TargetMode="External"/><Relationship Id="rId8" Type="http://schemas.openxmlformats.org/officeDocument/2006/relationships/hyperlink" Target="http://www.profitworks.ca/small-business-sales-and-marketing-resources/free-marketing-plan-template.html" TargetMode="External"/>
</Relationships>
</file>

<file path=xl/worksheets/_rels/sheet9.xml.rels><?xml version="1.0" encoding="UTF-8"?>
<Relationships xmlns="http://schemas.openxmlformats.org/package/2006/relationships"><Relationship Id="rId1" Type="http://schemas.openxmlformats.org/officeDocument/2006/relationships/hyperlink" Target="http://www.profitworks.ca/blog/sales-tips-for-small-business.html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4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N4" activeCellId="0" sqref="N4"/>
    </sheetView>
  </sheetViews>
  <sheetFormatPr defaultRowHeight="12.8"/>
  <sheetData>
    <row r="1" customFormat="false" ht="24.45" hidden="false" customHeight="false" outlineLevel="0" collapsed="false">
      <c r="A1" s="1" t="s">
        <v>0</v>
      </c>
    </row>
    <row r="3" customFormat="false" ht="12.8" hidden="false" customHeight="false" outlineLevel="0" collapsed="false">
      <c r="A3" s="2" t="s">
        <v>1</v>
      </c>
      <c r="I3" s="3"/>
    </row>
    <row r="5" customFormat="false" ht="12.8" hidden="false" customHeight="false" outlineLevel="0" collapsed="false">
      <c r="A5" s="2" t="s">
        <v>2</v>
      </c>
    </row>
    <row r="7" customFormat="false" ht="12.8" hidden="false" customHeight="false" outlineLevel="0" collapsed="false">
      <c r="A7" s="2" t="s">
        <v>3</v>
      </c>
    </row>
    <row r="9" customFormat="false" ht="12.8" hidden="false" customHeight="false" outlineLevel="0" collapsed="false">
      <c r="A9" s="2" t="s">
        <v>4</v>
      </c>
    </row>
    <row r="10" customFormat="false" ht="12.8" hidden="false" customHeight="false" outlineLevel="0" collapsed="false">
      <c r="B10" s="2" t="s">
        <v>5</v>
      </c>
    </row>
    <row r="11" customFormat="false" ht="12.8" hidden="false" customHeight="false" outlineLevel="0" collapsed="false">
      <c r="B11" s="2" t="s">
        <v>6</v>
      </c>
    </row>
    <row r="12" customFormat="false" ht="12.8" hidden="false" customHeight="false" outlineLevel="0" collapsed="false">
      <c r="B12" s="2" t="s">
        <v>7</v>
      </c>
    </row>
    <row r="13" customFormat="false" ht="12.8" hidden="false" customHeight="false" outlineLevel="0" collapsed="false">
      <c r="B13" s="2" t="s">
        <v>8</v>
      </c>
    </row>
    <row r="14" customFormat="false" ht="12.8" hidden="false" customHeight="false" outlineLevel="0" collapsed="false">
      <c r="B14" s="2" t="s">
        <v>9</v>
      </c>
    </row>
    <row r="16" customFormat="false" ht="12.8" hidden="false" customHeight="false" outlineLevel="0" collapsed="false">
      <c r="A16" s="2" t="s">
        <v>10</v>
      </c>
    </row>
    <row r="17" customFormat="false" ht="12.8" hidden="false" customHeight="false" outlineLevel="0" collapsed="false">
      <c r="A17" s="2" t="s">
        <v>11</v>
      </c>
    </row>
    <row r="18" customFormat="false" ht="12.8" hidden="false" customHeight="false" outlineLevel="0" collapsed="false">
      <c r="A18" s="2" t="s">
        <v>12</v>
      </c>
    </row>
    <row r="19" customFormat="false" ht="12.8" hidden="false" customHeight="false" outlineLevel="0" collapsed="false">
      <c r="A19" s="2" t="s">
        <v>13</v>
      </c>
    </row>
    <row r="20" customFormat="false" ht="12.8" hidden="false" customHeight="false" outlineLevel="0" collapsed="false">
      <c r="A20" s="2" t="s">
        <v>14</v>
      </c>
    </row>
    <row r="21" customFormat="false" ht="12.8" hidden="false" customHeight="false" outlineLevel="0" collapsed="false">
      <c r="A21" s="2" t="s">
        <v>15</v>
      </c>
    </row>
    <row r="23" customFormat="false" ht="12.8" hidden="false" customHeight="false" outlineLevel="0" collapsed="false">
      <c r="A23" s="2" t="s">
        <v>16</v>
      </c>
    </row>
    <row r="25" customFormat="false" ht="12.8" hidden="false" customHeight="false" outlineLevel="0" collapsed="false">
      <c r="A25" s="2" t="s">
        <v>17</v>
      </c>
    </row>
    <row r="27" customFormat="false" ht="12.8" hidden="false" customHeight="false" outlineLevel="0" collapsed="false">
      <c r="A27" s="2" t="s">
        <v>18</v>
      </c>
    </row>
    <row r="29" customFormat="false" ht="14.05" hidden="false" customHeight="false" outlineLevel="0" collapsed="false">
      <c r="A29" s="2" t="s">
        <v>19</v>
      </c>
    </row>
    <row r="31" customFormat="false" ht="12.8" hidden="false" customHeight="false" outlineLevel="0" collapsed="false">
      <c r="A31" s="4" t="s">
        <v>20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customFormat="false" ht="12.8" hidden="false" customHeight="false" outlineLevel="0" collapsed="false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customFormat="false" ht="12.8" hidden="false" customHeight="false" outlineLevel="0" collapsed="false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customFormat="false" ht="14.05" hidden="false" customHeight="false" outlineLevel="0" collapsed="false">
      <c r="A34" s="6" t="s">
        <v>21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</sheetData>
  <mergeCells count="3">
    <mergeCell ref="A31:M32"/>
    <mergeCell ref="A33:M33"/>
    <mergeCell ref="A34:M34"/>
  </mergeCells>
  <hyperlinks>
    <hyperlink ref="A29" r:id="rId1" display="9. Have feedback on how we can improve this tool? Email us your feedback at sales@profitworks.ca"/>
    <hyperlink ref="A34" r:id="rId2" display="Contact Profitworks To Learn More (226) 241-7827   www.Profitworks.ca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33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K17" activeCellId="0" sqref="K17"/>
    </sheetView>
  </sheetViews>
  <sheetFormatPr defaultRowHeight="12.8"/>
  <cols>
    <col collapsed="false" hidden="false" max="1" min="1" style="2" width="14.0408163265306"/>
    <col collapsed="false" hidden="false" max="2" min="2" style="2" width="15.6581632653061"/>
    <col collapsed="false" hidden="false" max="3" min="3" style="2" width="15.7959183673469"/>
    <col collapsed="false" hidden="false" max="4" min="4" style="2" width="13.5"/>
    <col collapsed="false" hidden="false" max="5" min="5" style="2" width="3.51020408163265"/>
    <col collapsed="false" hidden="false" max="6" min="6" style="2" width="16.469387755102"/>
    <col collapsed="false" hidden="false" max="7" min="7" style="2" width="1.08163265306122"/>
    <col collapsed="false" hidden="false" max="8" min="8" style="2" width="15.6581632653061"/>
    <col collapsed="false" hidden="false" max="9" min="9" style="2" width="13.5"/>
    <col collapsed="false" hidden="false" max="10" min="10" style="2" width="3.51020408163265"/>
    <col collapsed="false" hidden="false" max="11" min="11" style="2" width="15.7959183673469"/>
    <col collapsed="false" hidden="false" max="12" min="12" style="2" width="12.2857142857143"/>
    <col collapsed="false" hidden="false" max="13" min="13" style="2" width="13.5"/>
    <col collapsed="false" hidden="false" max="14" min="14" style="2" width="7.1530612244898"/>
    <col collapsed="false" hidden="true" max="15" min="15" style="2" width="0"/>
    <col collapsed="false" hidden="false" max="1025" min="16" style="2" width="7.1530612244898"/>
  </cols>
  <sheetData>
    <row r="1" customFormat="false" ht="17.35" hidden="false" customHeight="false" outlineLevel="0" collapsed="false">
      <c r="A1" s="7" t="s">
        <v>22</v>
      </c>
      <c r="B1" s="0"/>
      <c r="C1" s="8" t="s">
        <v>23</v>
      </c>
      <c r="D1" s="9" t="n">
        <v>42186</v>
      </c>
      <c r="E1" s="0"/>
      <c r="F1" s="7" t="s">
        <v>24</v>
      </c>
      <c r="G1" s="7"/>
      <c r="H1" s="10" t="s">
        <v>25</v>
      </c>
      <c r="I1" s="0"/>
      <c r="J1" s="0"/>
      <c r="K1" s="0"/>
      <c r="L1" s="8" t="s">
        <v>26</v>
      </c>
      <c r="M1" s="9" t="n">
        <f aca="true">TODAY()</f>
        <v>42565</v>
      </c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3.6" hidden="false" customHeight="true" outlineLevel="0" collapsed="false">
      <c r="A2" s="0"/>
      <c r="B2" s="0"/>
      <c r="C2" s="0"/>
      <c r="D2" s="0"/>
      <c r="E2" s="0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2.75" hidden="false" customHeight="true" outlineLevel="0" collapsed="false">
      <c r="A3" s="11" t="s">
        <v>27</v>
      </c>
      <c r="B3" s="11" t="s">
        <v>28</v>
      </c>
      <c r="C3" s="11" t="s">
        <v>29</v>
      </c>
      <c r="D3" s="11" t="s">
        <v>30</v>
      </c>
      <c r="E3" s="12"/>
      <c r="F3" s="13" t="s">
        <v>31</v>
      </c>
      <c r="G3" s="13"/>
      <c r="H3" s="14" t="s">
        <v>27</v>
      </c>
      <c r="I3" s="15" t="s">
        <v>32</v>
      </c>
      <c r="J3" s="16" t="s">
        <v>33</v>
      </c>
      <c r="K3" s="17" t="s">
        <v>29</v>
      </c>
      <c r="L3" s="17" t="s">
        <v>34</v>
      </c>
      <c r="M3" s="17" t="s">
        <v>30</v>
      </c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2.75" hidden="false" customHeight="true" outlineLevel="0" collapsed="false">
      <c r="A4" s="12" t="str">
        <f aca="false">'Sales Stage Names'!B2</f>
        <v>Not Assigned</v>
      </c>
      <c r="B4" s="18" t="n">
        <f aca="false">'Sales Stage Names'!C2</f>
        <v>0</v>
      </c>
      <c r="C4" s="19" t="n">
        <f aca="false">SUMIF('Opportunity Tracker'!D$4:D$550,A4,'Opportunity Tracker'!K$4:K$550)</f>
        <v>0</v>
      </c>
      <c r="D4" s="19" t="n">
        <f aca="false">SUMIF('Opportunity Tracker'!D$4:D$550,A4,'Opportunity Tracker'!H$4:H$550)</f>
        <v>3141</v>
      </c>
      <c r="E4" s="0"/>
      <c r="F4" s="20" t="str">
        <f aca="false">VLOOKUP(O17,'Opportunity Tracker'!B$4:F$554,5,0)</f>
        <v>Example Company #2</v>
      </c>
      <c r="G4" s="20"/>
      <c r="H4" s="21" t="str">
        <f aca="false">VLOOKUP(O17,'Opportunity Tracker'!B$4:F$554,3,0)</f>
        <v>Proposal Call Booked</v>
      </c>
      <c r="I4" s="22" t="str">
        <f aca="false">VLOOKUP(O17,'Opportunity Tracker'!B$4:Y$554,24,0)</f>
        <v>Bob Bellows</v>
      </c>
      <c r="J4" s="23" t="n">
        <f aca="false">VLOOKUP(O17,'Opportunity Tracker'!B$4:M$554,12,0)</f>
        <v>4</v>
      </c>
      <c r="K4" s="24" t="n">
        <f aca="false">VLOOKUP(O17,'Opportunity Tracker'!B$4:K$554,10,0)</f>
        <v>46626</v>
      </c>
      <c r="L4" s="18" t="n">
        <f aca="false">VLOOKUP(O17,'Opportunity Tracker'!B$4:I$554,8,0)</f>
        <v>100</v>
      </c>
      <c r="M4" s="24" t="n">
        <f aca="false">VLOOKUP(O17,'Opportunity Tracker'!B$4:H$554,7,0)</f>
        <v>20981.7</v>
      </c>
      <c r="N4" s="0"/>
      <c r="O4" s="25" t="str">
        <f aca="false">VLOOKUP(O17,'Opportunity Tracker'!B$4:G$554,6,0)</f>
        <v>No</v>
      </c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2.75" hidden="false" customHeight="true" outlineLevel="0" collapsed="false">
      <c r="A5" s="12" t="str">
        <f aca="false">'Sales Stage Names'!B6</f>
        <v>Follow Up</v>
      </c>
      <c r="B5" s="18" t="n">
        <f aca="false">'Sales Stage Names'!C6</f>
        <v>1</v>
      </c>
      <c r="C5" s="19" t="n">
        <f aca="false">SUMIF('Opportunity Tracker'!D$4:D$550,A5,'Opportunity Tracker'!K$4:K$550)</f>
        <v>12203.5932</v>
      </c>
      <c r="D5" s="19" t="n">
        <f aca="false">SUMIF('Opportunity Tracker'!D$4:D$550,A5,'Opportunity Tracker'!H$4:H$550)</f>
        <v>5491.61694</v>
      </c>
      <c r="E5" s="0"/>
      <c r="F5" s="20" t="str">
        <f aca="false">VLOOKUP(O18,'Opportunity Tracker'!B$4:F$554,5,0)</f>
        <v>Example Company #10</v>
      </c>
      <c r="G5" s="20"/>
      <c r="H5" s="21" t="str">
        <f aca="false">VLOOKUP(O18,'Opportunity Tracker'!B$4:F$554,3,0)</f>
        <v>Discovery Call Booked</v>
      </c>
      <c r="I5" s="22" t="str">
        <f aca="false">VLOOKUP(O18,'Opportunity Tracker'!B$4:Y$554,24,0)</f>
        <v>Chris Carter</v>
      </c>
      <c r="J5" s="23" t="n">
        <f aca="false">VLOOKUP(O18,'Opportunity Tracker'!B$4:M$554,12,0)</f>
        <v>4</v>
      </c>
      <c r="K5" s="24" t="n">
        <f aca="false">VLOOKUP(O18,'Opportunity Tracker'!B$4:K$554,10,0)</f>
        <v>20326.44</v>
      </c>
      <c r="L5" s="18" t="n">
        <f aca="false">VLOOKUP(O18,'Opportunity Tracker'!B$4:I$554,8,0)</f>
        <v>97</v>
      </c>
      <c r="M5" s="24" t="n">
        <f aca="false">VLOOKUP(O18,'Opportunity Tracker'!B$4:H$554,7,0)</f>
        <v>8872.49106</v>
      </c>
      <c r="N5" s="0"/>
      <c r="O5" s="25" t="str">
        <f aca="false">VLOOKUP(O18,'Opportunity Tracker'!B$4:G$554,6,0)</f>
        <v>Yes</v>
      </c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2.75" hidden="false" customHeight="true" outlineLevel="0" collapsed="false">
      <c r="A6" s="12" t="str">
        <f aca="false">'Sales Stage Names'!B7</f>
        <v>Obtained Email</v>
      </c>
      <c r="B6" s="18" t="n">
        <f aca="false">'Sales Stage Names'!C7</f>
        <v>1</v>
      </c>
      <c r="C6" s="19" t="n">
        <f aca="false">SUMIF('Opportunity Tracker'!D$4:D$550,A6,'Opportunity Tracker'!K$4:K$550)</f>
        <v>13546.44</v>
      </c>
      <c r="D6" s="19" t="n">
        <f aca="false">SUMIF('Opportunity Tracker'!D$4:D$550,A6,'Opportunity Tracker'!H$4:H$550)</f>
        <v>6095.898</v>
      </c>
      <c r="E6" s="0"/>
      <c r="F6" s="20" t="str">
        <f aca="false">VLOOKUP(O19,'Opportunity Tracker'!B$4:F$554,5,0)</f>
        <v>Example Company #7</v>
      </c>
      <c r="G6" s="20"/>
      <c r="H6" s="21" t="str">
        <f aca="false">VLOOKUP(O19,'Opportunity Tracker'!B$4:F$554,3,0)</f>
        <v>Proposal Call Booked</v>
      </c>
      <c r="I6" s="22" t="str">
        <f aca="false">VLOOKUP(O19,'Opportunity Tracker'!B$4:Y$554,24,0)</f>
        <v>David Duncan</v>
      </c>
      <c r="J6" s="23" t="n">
        <f aca="false">VLOOKUP(O19,'Opportunity Tracker'!B$4:M$554,12,0)</f>
        <v>6</v>
      </c>
      <c r="K6" s="24" t="n">
        <f aca="false">VLOOKUP(O19,'Opportunity Tracker'!B$4:K$554,10,0)</f>
        <v>6779.5932</v>
      </c>
      <c r="L6" s="18" t="n">
        <f aca="false">VLOOKUP(O19,'Opportunity Tracker'!B$4:I$554,8,0)</f>
        <v>100</v>
      </c>
      <c r="M6" s="24" t="n">
        <f aca="false">VLOOKUP(O19,'Opportunity Tracker'!B$4:H$554,7,0)</f>
        <v>3050.81694</v>
      </c>
      <c r="N6" s="0"/>
      <c r="O6" s="25" t="str">
        <f aca="false">VLOOKUP(O19,'Opportunity Tracker'!B$4:G$554,6,0)</f>
        <v>Yes</v>
      </c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12.75" hidden="false" customHeight="true" outlineLevel="0" collapsed="false">
      <c r="A7" s="12" t="str">
        <f aca="false">'Sales Stage Names'!B8</f>
        <v>Actively Chasing</v>
      </c>
      <c r="B7" s="18" t="n">
        <f aca="false">'Sales Stage Names'!C8</f>
        <v>1</v>
      </c>
      <c r="C7" s="19" t="n">
        <f aca="false">SUMIF('Opportunity Tracker'!D$4:D$550,A7,'Opportunity Tracker'!K$4:K$550)</f>
        <v>11988</v>
      </c>
      <c r="D7" s="19" t="n">
        <f aca="false">SUMIF('Opportunity Tracker'!D$4:D$550,A7,'Opportunity Tracker'!H$4:H$550)</f>
        <v>5394.6</v>
      </c>
      <c r="E7" s="0"/>
      <c r="F7" s="20" t="str">
        <f aca="false">VLOOKUP(O20,'Opportunity Tracker'!B$4:F$554,5,0)</f>
        <v>Example Company #8</v>
      </c>
      <c r="G7" s="20"/>
      <c r="H7" s="21" t="str">
        <f aca="false">VLOOKUP(O20,'Opportunity Tracker'!B$4:F$554,3,0)</f>
        <v>Proposal Call Booked</v>
      </c>
      <c r="I7" s="22" t="str">
        <f aca="false">VLOOKUP(O20,'Opportunity Tracker'!B$4:Y$554,24,0)</f>
        <v>David Duncan</v>
      </c>
      <c r="J7" s="23" t="n">
        <f aca="false">VLOOKUP(O20,'Opportunity Tracker'!B$4:M$554,12,0)</f>
        <v>4</v>
      </c>
      <c r="K7" s="24" t="n">
        <f aca="false">VLOOKUP(O20,'Opportunity Tracker'!B$4:K$554,10,0)</f>
        <v>4788</v>
      </c>
      <c r="L7" s="18" t="n">
        <f aca="false">VLOOKUP(O20,'Opportunity Tracker'!B$4:I$554,8,0)</f>
        <v>100</v>
      </c>
      <c r="M7" s="24" t="n">
        <f aca="false">VLOOKUP(O20,'Opportunity Tracker'!B$4:H$554,7,0)</f>
        <v>2154.6</v>
      </c>
      <c r="N7" s="0"/>
      <c r="O7" s="25" t="str">
        <f aca="false">VLOOKUP(O20,'Opportunity Tracker'!B$4:G$554,6,0)</f>
        <v>No</v>
      </c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12.75" hidden="false" customHeight="true" outlineLevel="0" collapsed="false">
      <c r="A8" s="12" t="str">
        <f aca="false">'Sales Stage Names'!B9</f>
        <v>Discovery Call Booked</v>
      </c>
      <c r="B8" s="18" t="n">
        <f aca="false">'Sales Stage Names'!C9</f>
        <v>1</v>
      </c>
      <c r="C8" s="19" t="n">
        <f aca="false">SUMIF('Opportunity Tracker'!D$4:D$550,A8,'Opportunity Tracker'!K$4:K$550)</f>
        <v>20326.44</v>
      </c>
      <c r="D8" s="19" t="n">
        <f aca="false">SUMIF('Opportunity Tracker'!D$4:D$550,A8,'Opportunity Tracker'!H$4:H$550)</f>
        <v>8872.49106</v>
      </c>
      <c r="E8" s="0"/>
      <c r="F8" s="20" t="str">
        <f aca="false">VLOOKUP(O21,'Opportunity Tracker'!B$4:F$554,5,0)</f>
        <v>Example Company #6</v>
      </c>
      <c r="G8" s="20"/>
      <c r="H8" s="21" t="str">
        <f aca="false">VLOOKUP(O21,'Opportunity Tracker'!B$4:F$554,3,0)</f>
        <v>Proposal Call Booked</v>
      </c>
      <c r="I8" s="22" t="str">
        <f aca="false">VLOOKUP(O21,'Opportunity Tracker'!B$4:Y$554,24,0)</f>
        <v>David Duncan</v>
      </c>
      <c r="J8" s="23" t="n">
        <f aca="false">VLOOKUP(O21,'Opportunity Tracker'!B$4:M$554,12,0)</f>
        <v>4</v>
      </c>
      <c r="K8" s="24" t="n">
        <f aca="false">VLOOKUP(O21,'Opportunity Tracker'!B$4:K$554,10,0)</f>
        <v>2259.9661</v>
      </c>
      <c r="L8" s="18" t="n">
        <f aca="false">VLOOKUP(O21,'Opportunity Tracker'!B$4:I$554,8,0)</f>
        <v>100</v>
      </c>
      <c r="M8" s="24" t="n">
        <f aca="false">VLOOKUP(O21,'Opportunity Tracker'!B$4:H$554,7,0)</f>
        <v>1016.984745</v>
      </c>
      <c r="N8" s="0"/>
      <c r="O8" s="25" t="str">
        <f aca="false">VLOOKUP(O21,'Opportunity Tracker'!B$4:G$554,6,0)</f>
        <v>No</v>
      </c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12.75" hidden="false" customHeight="true" outlineLevel="0" collapsed="false">
      <c r="A9" s="12" t="str">
        <f aca="false">'Sales Stage Names'!B10</f>
        <v>Proposal Call Booked</v>
      </c>
      <c r="B9" s="18" t="n">
        <f aca="false">'Sales Stage Names'!C10</f>
        <v>4</v>
      </c>
      <c r="C9" s="19" t="n">
        <f aca="false">SUMIF('Opportunity Tracker'!D$4:D$550,A9,'Opportunity Tracker'!K$4:K$550)</f>
        <v>60453.5593</v>
      </c>
      <c r="D9" s="19" t="n">
        <f aca="false">SUMIF('Opportunity Tracker'!D$4:D$550,A9,'Opportunity Tracker'!H$4:H$550)</f>
        <v>27204.101685</v>
      </c>
      <c r="E9" s="0"/>
      <c r="F9" s="0"/>
      <c r="G9" s="0"/>
      <c r="H9" s="0"/>
      <c r="I9" s="18"/>
      <c r="J9" s="18"/>
      <c r="K9" s="18"/>
      <c r="L9" s="18"/>
      <c r="M9" s="18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2.75" hidden="false" customHeight="true" outlineLevel="0" collapsed="false">
      <c r="A10" s="26" t="s">
        <v>35</v>
      </c>
      <c r="B10" s="27" t="n">
        <f aca="false">'Sales Stage Names'!C11</f>
        <v>1</v>
      </c>
      <c r="C10" s="28" t="n">
        <f aca="false">SUMIFS('Opportunity Tracker'!K$4:K$550,'Opportunity Tracker'!D$4:D$550,A10,'Opportunity Tracker'!AA4:AA550,"&gt;"&amp;(D1-1))</f>
        <v>46626</v>
      </c>
      <c r="D10" s="28" t="n">
        <f aca="false">SUMIFS('Opportunity Tracker'!J$4:J$550,'Opportunity Tracker'!D$4:D$550,A10,'Opportunity Tracker'!AA4:AA550,"&gt;"&amp;(D1-1))</f>
        <v>20981.7</v>
      </c>
      <c r="E10" s="0"/>
      <c r="F10" s="0"/>
      <c r="G10" s="0"/>
      <c r="H10" s="0"/>
      <c r="I10" s="18"/>
      <c r="J10" s="18"/>
      <c r="K10" s="18"/>
      <c r="L10" s="18"/>
      <c r="M10" s="18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12.75" hidden="false" customHeight="true" outlineLevel="0" collapsed="false">
      <c r="A11" s="29" t="s">
        <v>36</v>
      </c>
      <c r="B11" s="30" t="n">
        <f aca="false">'Sales Stage Names'!C3</f>
        <v>1</v>
      </c>
      <c r="C11" s="31" t="n">
        <f aca="false">SUMIFS('Opportunity Tracker'!K$4:K$550,'Opportunity Tracker'!D$4:D$550,A11,'Opportunity Tracker'!AA4:AA550,"&gt;"&amp;(D1-1))</f>
        <v>5410.44</v>
      </c>
      <c r="D11" s="31" t="n">
        <f aca="false">SUMIFS('Opportunity Tracker'!J$4:J$550,'Opportunity Tracker'!D$4:D$550,A11,'Opportunity Tracker'!AA4:AA550,"&gt;"&amp;(D1-1))</f>
        <v>2434.698</v>
      </c>
      <c r="E11" s="0"/>
      <c r="F11" s="0"/>
      <c r="G11" s="0"/>
      <c r="H11" s="0"/>
      <c r="I11" s="18"/>
      <c r="J11" s="18"/>
      <c r="K11" s="18"/>
      <c r="L11" s="18"/>
      <c r="M11" s="18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17.35" hidden="false" customHeight="false" outlineLevel="0" collapsed="false">
      <c r="A12" s="0"/>
      <c r="B12" s="0"/>
      <c r="C12" s="7" t="s">
        <v>37</v>
      </c>
      <c r="D12" s="32" t="n">
        <f aca="false">C10/(C10+C11)</f>
        <v>0.896025938746002</v>
      </c>
      <c r="E12" s="0"/>
      <c r="F12" s="0"/>
      <c r="G12" s="0"/>
      <c r="H12" s="0"/>
      <c r="I12" s="18"/>
      <c r="J12" s="18"/>
      <c r="K12" s="18"/>
      <c r="L12" s="18"/>
      <c r="M12" s="18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12.95" hidden="false" customHeight="true" outlineLevel="0" collapsed="false">
      <c r="A13" s="0"/>
      <c r="B13" s="0"/>
      <c r="C13" s="33" t="n">
        <f aca="false">C10-'Opportunity Tracker'!K4</f>
        <v>0</v>
      </c>
      <c r="D13" s="0"/>
      <c r="E13" s="0"/>
      <c r="F13" s="0"/>
      <c r="G13" s="0"/>
      <c r="H13" s="0"/>
      <c r="I13" s="0"/>
      <c r="J13" s="0"/>
      <c r="K13" s="0"/>
      <c r="L13" s="0"/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17.35" hidden="false" customHeight="false" outlineLevel="0" collapsed="false">
      <c r="A14" s="7" t="s">
        <v>38</v>
      </c>
      <c r="B14" s="0"/>
      <c r="C14" s="8" t="s">
        <v>23</v>
      </c>
      <c r="D14" s="9" t="n">
        <v>42186</v>
      </c>
      <c r="E14" s="0"/>
      <c r="F14" s="7" t="s">
        <v>39</v>
      </c>
      <c r="G14" s="7"/>
      <c r="H14" s="0"/>
      <c r="I14" s="0"/>
      <c r="J14" s="0"/>
      <c r="K14" s="0"/>
      <c r="L14" s="8" t="s">
        <v>23</v>
      </c>
      <c r="M14" s="9" t="n">
        <v>42186</v>
      </c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3.6" hidden="false" customHeight="true" outlineLevel="0" collapsed="false">
      <c r="A15" s="0"/>
      <c r="B15" s="0"/>
      <c r="C15" s="0"/>
      <c r="D15" s="0"/>
      <c r="E15" s="0"/>
      <c r="F15" s="0"/>
      <c r="G15" s="0"/>
      <c r="H15" s="0"/>
      <c r="I15" s="0"/>
      <c r="J15" s="0"/>
      <c r="K15" s="0"/>
      <c r="L15" s="0"/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s="12" customFormat="true" ht="12.75" hidden="false" customHeight="true" outlineLevel="0" collapsed="false">
      <c r="B16" s="34" t="s">
        <v>40</v>
      </c>
      <c r="C16" s="34" t="s">
        <v>41</v>
      </c>
      <c r="D16" s="34" t="s">
        <v>42</v>
      </c>
      <c r="F16" s="11" t="s">
        <v>43</v>
      </c>
      <c r="G16" s="35" t="s">
        <v>29</v>
      </c>
      <c r="H16" s="35"/>
      <c r="I16" s="11" t="s">
        <v>30</v>
      </c>
      <c r="J16" s="36"/>
      <c r="K16" s="17" t="s">
        <v>44</v>
      </c>
      <c r="L16" s="17" t="s">
        <v>45</v>
      </c>
      <c r="M16" s="17" t="s">
        <v>46</v>
      </c>
    </row>
    <row r="17" customFormat="false" ht="12.75" hidden="false" customHeight="true" outlineLevel="0" collapsed="false">
      <c r="A17" s="12" t="s">
        <v>47</v>
      </c>
      <c r="B17" s="18" t="n">
        <f aca="false">SUMPRODUCT('Communication Log'!A$5:A7&gt;M1-7,'Communication Log'!E5:E7=1)</f>
        <v>0</v>
      </c>
      <c r="C17" s="25" t="n">
        <f aca="false">SUMPRODUCT('Communication Log'!A$5:A7&gt;M1-7,'Communication Log'!E5:E7=2)</f>
        <v>0</v>
      </c>
      <c r="D17" s="18" t="n">
        <f aca="false">SUMPRODUCT('Communication Log'!A$5:A7&gt;M1-7,'Communication Log'!E5:E7=2)</f>
        <v>0</v>
      </c>
      <c r="E17" s="0"/>
      <c r="F17" s="37" t="str">
        <f aca="false">VLOOKUP(O17,'Source Of Leads'!A$4:B$16,2,0)</f>
        <v>Cross Sell</v>
      </c>
      <c r="G17" s="38" t="n">
        <f aca="false">VLOOKUP(O17,'Source Of Leads'!A$4:C$16,3,0)</f>
        <v>9039.5593</v>
      </c>
      <c r="H17" s="38"/>
      <c r="I17" s="39" t="n">
        <f aca="false">VLOOKUP(O17,'Source Of Leads'!A$4:D$16,4,0)</f>
        <v>4067.801685</v>
      </c>
      <c r="J17" s="0"/>
      <c r="K17" s="12" t="str">
        <f aca="false">VLOOKUP(1,'Source Of Leads'!A$20:B$32,2,0)</f>
        <v>Cross Sell</v>
      </c>
      <c r="L17" s="39" t="n">
        <f aca="false">VLOOKUP(O17,'Source Of Leads'!A$20:C$32,3,0)</f>
        <v>46626</v>
      </c>
      <c r="M17" s="39" t="n">
        <f aca="false">VLOOKUP(O17,'Source Of Leads'!A$20:D$32,4,0)</f>
        <v>20981.7</v>
      </c>
      <c r="O17" s="2" t="n">
        <v>1</v>
      </c>
    </row>
    <row r="18" customFormat="false" ht="12.95" hidden="false" customHeight="true" outlineLevel="0" collapsed="false">
      <c r="A18" s="12" t="s">
        <v>48</v>
      </c>
      <c r="B18" s="25" t="n">
        <f aca="false">SUMPRODUCT('Communication Log'!A$5:A7&gt;M1-30,'Communication Log'!E5:E7=1)</f>
        <v>0</v>
      </c>
      <c r="C18" s="25" t="n">
        <f aca="false">SUMPRODUCT('Communication Log'!A$5:A7&gt;M1-30,'Communication Log'!E5:E7=2)</f>
        <v>0</v>
      </c>
      <c r="D18" s="18" t="n">
        <f aca="false">SUMPRODUCT('Communication Log'!A$5:A7&gt;M1-30,'Communication Log'!E5:E7=3)</f>
        <v>0</v>
      </c>
      <c r="E18" s="0"/>
      <c r="F18" s="37" t="str">
        <f aca="false">VLOOKUP(O18,'Source Of Leads'!A$4:B$16,2,0)</f>
        <v>Email</v>
      </c>
      <c r="G18" s="38" t="n">
        <f aca="false">VLOOKUP(O18,'Source Of Leads'!A$4:C$16,3,0)</f>
        <v>0</v>
      </c>
      <c r="H18" s="38"/>
      <c r="I18" s="39" t="n">
        <f aca="false">VLOOKUP(O18,'Source Of Leads'!A$4:D$16,4,0)</f>
        <v>0</v>
      </c>
      <c r="J18" s="0"/>
      <c r="K18" s="12" t="str">
        <f aca="false">VLOOKUP(2,'Source Of Leads'!A$20:B$32,2,0)</f>
        <v>Email</v>
      </c>
      <c r="L18" s="39" t="n">
        <f aca="false">VLOOKUP(O18,'Source Of Leads'!A$20:C$32,3,0)</f>
        <v>0</v>
      </c>
      <c r="M18" s="39" t="n">
        <f aca="false">VLOOKUP(O18,'Source Of Leads'!A$20:D$32,4,0)</f>
        <v>0</v>
      </c>
      <c r="O18" s="2" t="n">
        <v>2</v>
      </c>
    </row>
    <row r="19" customFormat="false" ht="12.95" hidden="false" customHeight="true" outlineLevel="0" collapsed="false">
      <c r="A19" s="12" t="s">
        <v>49</v>
      </c>
      <c r="B19" s="25" t="n">
        <f aca="false">SUMPRODUCT('Communication Log'!A$5:A7&gt;D14,'Communication Log'!E5:E7=1)</f>
        <v>1</v>
      </c>
      <c r="C19" s="18" t="n">
        <f aca="false">SUMPRODUCT('Communication Log'!A$5:A7&gt;D14,'Communication Log'!E5:E7=2)</f>
        <v>0</v>
      </c>
      <c r="D19" s="18" t="n">
        <f aca="false">SUMPRODUCT('Communication Log'!A$5:A7&gt;D14,'Communication Log'!E5:E7=3)</f>
        <v>0</v>
      </c>
      <c r="E19" s="0"/>
      <c r="F19" s="37" t="e">
        <f aca="false">VLOOKUP(O19,'Source Of Leads'!A$4:B$16,2,0)</f>
        <v>#N/A</v>
      </c>
      <c r="G19" s="38" t="e">
        <f aca="false">VLOOKUP(O19,'Source Of Leads'!A$4:C$16,3,0)</f>
        <v>#N/A</v>
      </c>
      <c r="H19" s="38"/>
      <c r="I19" s="39" t="e">
        <f aca="false">VLOOKUP(O19,'Source Of Leads'!A$4:D$16,4,0)</f>
        <v>#N/A</v>
      </c>
      <c r="J19" s="0"/>
      <c r="K19" s="12" t="e">
        <f aca="false">VLOOKUP(3,'Source Of Leads'!A$20:B$32,2,0)</f>
        <v>#N/A</v>
      </c>
      <c r="L19" s="39" t="e">
        <f aca="false">VLOOKUP(O19,'Source Of Leads'!A$20:C$32,3,0)</f>
        <v>#N/A</v>
      </c>
      <c r="M19" s="39" t="e">
        <f aca="false">VLOOKUP(O19,'Source Of Leads'!A$20:D$32,4,0)</f>
        <v>#N/A</v>
      </c>
      <c r="O19" s="2" t="n">
        <v>3</v>
      </c>
    </row>
    <row r="20" customFormat="false" ht="12.95" hidden="false" customHeight="true" outlineLevel="0" collapsed="false">
      <c r="A20" s="0"/>
      <c r="B20" s="2" t="s">
        <v>50</v>
      </c>
      <c r="C20" s="0"/>
      <c r="D20" s="0"/>
      <c r="E20" s="0"/>
      <c r="F20" s="37" t="e">
        <f aca="false">VLOOKUP(O20,'Source Of Leads'!A$4:B$16,2,0)</f>
        <v>#N/A</v>
      </c>
      <c r="G20" s="38" t="e">
        <f aca="false">VLOOKUP(O20,'Source Of Leads'!A$4:C$16,3,0)</f>
        <v>#N/A</v>
      </c>
      <c r="H20" s="38"/>
      <c r="I20" s="39" t="e">
        <f aca="false">VLOOKUP(O20,'Source Of Leads'!A$4:D$16,4,0)</f>
        <v>#N/A</v>
      </c>
      <c r="J20" s="0"/>
      <c r="K20" s="12" t="e">
        <f aca="false">VLOOKUP(4,'Source Of Leads'!A$20:B$32,2,0)</f>
        <v>#N/A</v>
      </c>
      <c r="L20" s="39" t="e">
        <f aca="false">VLOOKUP(O20,'Source Of Leads'!A$20:C$32,3,0)</f>
        <v>#N/A</v>
      </c>
      <c r="M20" s="39" t="e">
        <f aca="false">VLOOKUP(O20,'Source Of Leads'!A$20:D$32,4,0)</f>
        <v>#N/A</v>
      </c>
      <c r="O20" s="2" t="n">
        <v>4</v>
      </c>
    </row>
    <row r="21" customFormat="false" ht="12.95" hidden="false" customHeight="true" outlineLevel="0" collapsed="false">
      <c r="A21" s="0"/>
      <c r="B21" s="0"/>
      <c r="C21" s="0"/>
      <c r="D21" s="0"/>
      <c r="E21" s="0"/>
      <c r="F21" s="37" t="e">
        <f aca="false">VLOOKUP(O21,'Source Of Leads'!A$4:B$16,2,0)</f>
        <v>#N/A</v>
      </c>
      <c r="G21" s="38" t="e">
        <f aca="false">VLOOKUP(O21,'Source Of Leads'!A$4:C$16,3,0)</f>
        <v>#N/A</v>
      </c>
      <c r="H21" s="38"/>
      <c r="I21" s="39" t="e">
        <f aca="false">VLOOKUP(O21,'Source Of Leads'!A$4:D$16,4,0)</f>
        <v>#N/A</v>
      </c>
      <c r="J21" s="0"/>
      <c r="K21" s="37" t="e">
        <f aca="false">VLOOKUP(5,'Source Of Leads'!A$20:B$32,2,0)</f>
        <v>#N/A</v>
      </c>
      <c r="L21" s="39" t="e">
        <f aca="false">VLOOKUP(O21,'Source Of Leads'!A$20:C$32,3,0)</f>
        <v>#N/A</v>
      </c>
      <c r="M21" s="39" t="e">
        <f aca="false">VLOOKUP(O21,'Source Of Leads'!A$20:D$32,4,0)</f>
        <v>#N/A</v>
      </c>
      <c r="O21" s="2" t="n">
        <v>5</v>
      </c>
    </row>
    <row r="22" customFormat="false" ht="12.95" hidden="false" customHeight="true" outlineLevel="0" collapsed="false">
      <c r="A22" s="0"/>
      <c r="B22" s="0"/>
      <c r="C22" s="0"/>
      <c r="D22" s="0"/>
      <c r="E22" s="0"/>
      <c r="F22" s="37" t="e">
        <f aca="false">VLOOKUP(O22,'Source Of Leads'!A$4:B$16,2,0)</f>
        <v>#N/A</v>
      </c>
      <c r="G22" s="38" t="e">
        <f aca="false">VLOOKUP(O22,'Source Of Leads'!A$4:C$16,3,0)</f>
        <v>#N/A</v>
      </c>
      <c r="H22" s="38"/>
      <c r="I22" s="39" t="e">
        <f aca="false">VLOOKUP(O22,'Source Of Leads'!A$4:D$16,4,0)</f>
        <v>#N/A</v>
      </c>
      <c r="J22" s="0"/>
      <c r="K22" s="37" t="e">
        <f aca="false">VLOOKUP(6,'Source Of Leads'!A$20:B$32,2,0)</f>
        <v>#N/A</v>
      </c>
      <c r="L22" s="39" t="e">
        <f aca="false">VLOOKUP(O22,'Source Of Leads'!A$20:C$32,3,0)</f>
        <v>#N/A</v>
      </c>
      <c r="M22" s="39" t="e">
        <f aca="false">VLOOKUP(O22,'Source Of Leads'!A$20:D$32,4,0)</f>
        <v>#N/A</v>
      </c>
      <c r="O22" s="2" t="n">
        <v>6</v>
      </c>
    </row>
    <row r="23" customFormat="false" ht="12.95" hidden="false" customHeight="true" outlineLevel="0" collapsed="false">
      <c r="A23" s="0"/>
      <c r="B23" s="0"/>
      <c r="C23" s="0"/>
      <c r="D23" s="0"/>
      <c r="E23" s="0"/>
      <c r="F23" s="37" t="e">
        <f aca="false">VLOOKUP(O23,'Source Of Leads'!A$4:B$16,2,0)</f>
        <v>#N/A</v>
      </c>
      <c r="G23" s="38" t="e">
        <f aca="false">VLOOKUP(O23,'Source Of Leads'!A$4:C$16,3,0)</f>
        <v>#N/A</v>
      </c>
      <c r="H23" s="38"/>
      <c r="I23" s="39" t="e">
        <f aca="false">VLOOKUP(O23,'Source Of Leads'!A$4:D$16,4,0)</f>
        <v>#N/A</v>
      </c>
      <c r="J23" s="0"/>
      <c r="K23" s="37" t="e">
        <f aca="false">VLOOKUP(7,'Source Of Leads'!A$20:B$32,2,0)</f>
        <v>#N/A</v>
      </c>
      <c r="L23" s="39" t="e">
        <f aca="false">VLOOKUP(O23,'Source Of Leads'!A$20:C$32,3,0)</f>
        <v>#N/A</v>
      </c>
      <c r="M23" s="39" t="e">
        <f aca="false">VLOOKUP(O23,'Source Of Leads'!A$20:D$32,4,0)</f>
        <v>#N/A</v>
      </c>
      <c r="O23" s="2" t="n">
        <v>7</v>
      </c>
    </row>
    <row r="24" customFormat="false" ht="12.95" hidden="false" customHeight="true" outlineLevel="0" collapsed="false">
      <c r="A24" s="0"/>
      <c r="B24" s="0"/>
      <c r="C24" s="0"/>
      <c r="D24" s="0"/>
      <c r="E24" s="0"/>
      <c r="F24" s="37" t="e">
        <f aca="false">VLOOKUP(O24,'Source Of Leads'!A$4:B$16,2,0)</f>
        <v>#N/A</v>
      </c>
      <c r="G24" s="38" t="e">
        <f aca="false">VLOOKUP(O24,'Source Of Leads'!A$4:C$16,3,0)</f>
        <v>#N/A</v>
      </c>
      <c r="H24" s="38"/>
      <c r="I24" s="39" t="e">
        <f aca="false">VLOOKUP(O24,'Source Of Leads'!A$4:D$16,4,0)</f>
        <v>#N/A</v>
      </c>
      <c r="J24" s="0"/>
      <c r="K24" s="37" t="e">
        <f aca="false">VLOOKUP(8,'Source Of Leads'!A$20:B$32,2,0)</f>
        <v>#N/A</v>
      </c>
      <c r="L24" s="39" t="e">
        <f aca="false">VLOOKUP(O24,'Source Of Leads'!A$20:C$32,3,0)</f>
        <v>#N/A</v>
      </c>
      <c r="M24" s="39" t="e">
        <f aca="false">VLOOKUP(O24,'Source Of Leads'!A$20:D$32,4,0)</f>
        <v>#N/A</v>
      </c>
      <c r="O24" s="2" t="n">
        <v>8</v>
      </c>
    </row>
    <row r="25" customFormat="false" ht="12.95" hidden="false" customHeight="true" outlineLevel="0" collapsed="false">
      <c r="A25" s="0"/>
      <c r="B25" s="0"/>
      <c r="C25" s="0"/>
      <c r="D25" s="0"/>
      <c r="E25" s="0"/>
      <c r="F25" s="37" t="e">
        <f aca="false">VLOOKUP(O25,'Source Of Leads'!A$4:B$16,2,0)</f>
        <v>#N/A</v>
      </c>
      <c r="G25" s="38" t="e">
        <f aca="false">VLOOKUP(O25,'Source Of Leads'!A$4:C$16,3,0)</f>
        <v>#N/A</v>
      </c>
      <c r="H25" s="38"/>
      <c r="I25" s="39" t="e">
        <f aca="false">VLOOKUP(O25,'Source Of Leads'!A$4:D$16,4,0)</f>
        <v>#N/A</v>
      </c>
      <c r="J25" s="0"/>
      <c r="K25" s="37" t="e">
        <f aca="false">VLOOKUP(9,'Source Of Leads'!A$20:B$32,2,0)</f>
        <v>#N/A</v>
      </c>
      <c r="L25" s="39" t="e">
        <f aca="false">VLOOKUP(O25,'Source Of Leads'!A$20:C$32,3,0)</f>
        <v>#N/A</v>
      </c>
      <c r="M25" s="39" t="e">
        <f aca="false">VLOOKUP(O25,'Source Of Leads'!A$20:D$32,4,0)</f>
        <v>#N/A</v>
      </c>
      <c r="O25" s="2" t="n">
        <v>9</v>
      </c>
    </row>
    <row r="26" customFormat="false" ht="12.95" hidden="false" customHeight="true" outlineLevel="0" collapsed="false">
      <c r="A26" s="0"/>
      <c r="B26" s="0"/>
      <c r="C26" s="0"/>
      <c r="D26" s="0"/>
      <c r="E26" s="0"/>
      <c r="F26" s="37" t="e">
        <f aca="false">VLOOKUP(O26,'Source Of Leads'!A$4:B$16,2,0)</f>
        <v>#N/A</v>
      </c>
      <c r="G26" s="38" t="e">
        <f aca="false">VLOOKUP(O26,'Source Of Leads'!A$4:C$16,3,0)</f>
        <v>#N/A</v>
      </c>
      <c r="H26" s="38"/>
      <c r="I26" s="39" t="e">
        <f aca="false">VLOOKUP(O26,'Source Of Leads'!A$4:D$16,4,0)</f>
        <v>#N/A</v>
      </c>
      <c r="J26" s="0"/>
      <c r="K26" s="37" t="e">
        <f aca="false">VLOOKUP(10,'Source Of Leads'!A$20:B$32,2,0)</f>
        <v>#N/A</v>
      </c>
      <c r="L26" s="39" t="e">
        <f aca="false">VLOOKUP(O26,'Source Of Leads'!A$20:C$32,3,0)</f>
        <v>#N/A</v>
      </c>
      <c r="M26" s="39" t="e">
        <f aca="false">VLOOKUP(O26,'Source Of Leads'!A$20:D$32,4,0)</f>
        <v>#N/A</v>
      </c>
      <c r="O26" s="2" t="n">
        <v>10</v>
      </c>
    </row>
    <row r="27" customFormat="false" ht="12.95" hidden="false" customHeight="true" outlineLevel="0" collapsed="false">
      <c r="A27" s="0"/>
      <c r="B27" s="0"/>
      <c r="C27" s="0"/>
      <c r="D27" s="0"/>
      <c r="E27" s="0"/>
      <c r="F27" s="40" t="s">
        <v>51</v>
      </c>
      <c r="G27" s="41" t="n">
        <f aca="false">SUM('Source Of Leads'!C4:C16)</f>
        <v>9039.5593</v>
      </c>
      <c r="H27" s="41"/>
      <c r="I27" s="42" t="n">
        <f aca="false">SUM('Source Of Leads'!D4:D16)</f>
        <v>4067.801685</v>
      </c>
      <c r="J27" s="40"/>
      <c r="K27" s="43" t="s">
        <v>51</v>
      </c>
      <c r="L27" s="42" t="n">
        <f aca="false">SUM('Source Of Leads'!C20:C32)</f>
        <v>46626</v>
      </c>
      <c r="M27" s="42" t="n">
        <f aca="false">SUM('Source Of Leads'!D20:D32)</f>
        <v>20981.7</v>
      </c>
    </row>
    <row r="28" customFormat="false" ht="12.8" hidden="false" customHeight="false" outlineLevel="0" collapsed="false">
      <c r="A28" s="0"/>
      <c r="B28" s="0"/>
      <c r="C28" s="0"/>
      <c r="D28" s="0"/>
      <c r="E28" s="0"/>
      <c r="F28" s="0"/>
      <c r="G28" s="0"/>
      <c r="H28" s="0"/>
      <c r="I28" s="0"/>
      <c r="J28" s="0"/>
      <c r="K28" s="0"/>
      <c r="L28" s="0"/>
      <c r="M28" s="0"/>
    </row>
    <row r="29" customFormat="false" ht="12.8" hidden="false" customHeight="false" outlineLevel="0" collapsed="false">
      <c r="A29" s="0"/>
      <c r="B29" s="0"/>
      <c r="C29" s="0"/>
      <c r="D29" s="0"/>
      <c r="E29" s="0"/>
      <c r="F29" s="0"/>
      <c r="G29" s="0"/>
      <c r="H29" s="0"/>
      <c r="I29" s="0"/>
      <c r="J29" s="0"/>
      <c r="K29" s="0"/>
      <c r="L29" s="0"/>
      <c r="M29" s="0"/>
    </row>
    <row r="30" customFormat="false" ht="12.8" hidden="false" customHeight="false" outlineLevel="0" collapsed="false">
      <c r="A30" s="4" t="s">
        <v>20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customFormat="false" ht="12.8" hidden="false" customHeight="false" outlineLevel="0" collapsed="false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customFormat="false" ht="12.8" hidden="false" customHeight="false" outlineLevel="0" collapsed="false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customFormat="false" ht="13.4" hidden="false" customHeight="false" outlineLevel="0" collapsed="false">
      <c r="A33" s="6" t="s">
        <v>21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</sheetData>
  <mergeCells count="21">
    <mergeCell ref="F3:G3"/>
    <mergeCell ref="F4:G4"/>
    <mergeCell ref="F5:G5"/>
    <mergeCell ref="F6:G6"/>
    <mergeCell ref="F7:G7"/>
    <mergeCell ref="F8:G8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A30:M31"/>
    <mergeCell ref="A32:M32"/>
    <mergeCell ref="A33:M33"/>
  </mergeCells>
  <conditionalFormatting sqref="M4:M8">
    <cfRule type="expression" priority="2" aboveAverage="0" equalAverage="0" bottom="0" percent="0" rank="0" text="" dxfId="0">
      <formula>Instructions!$I$4="Yes"</formula>
    </cfRule>
  </conditionalFormatting>
  <conditionalFormatting sqref="I5">
    <cfRule type="expression" priority="3" aboveAverage="0" equalAverage="0" bottom="0" percent="0" rank="0" text="" dxfId="0">
      <formula>Instructions!$I$5="Yes"</formula>
    </cfRule>
  </conditionalFormatting>
  <conditionalFormatting sqref="I4">
    <cfRule type="expression" priority="4" aboveAverage="0" equalAverage="0" bottom="0" percent="0" rank="0" text="" dxfId="0">
      <formula>Instructions!$I$4="Yes"</formula>
    </cfRule>
  </conditionalFormatting>
  <conditionalFormatting sqref="I6">
    <cfRule type="expression" priority="5" aboveAverage="0" equalAverage="0" bottom="0" percent="0" rank="0" text="" dxfId="0">
      <formula>Instructions!$I$6="Yes"</formula>
    </cfRule>
  </conditionalFormatting>
  <conditionalFormatting sqref="I7">
    <cfRule type="expression" priority="6" aboveAverage="0" equalAverage="0" bottom="0" percent="0" rank="0" text="" dxfId="0">
      <formula>Instructions!$I$7="Yes"</formula>
    </cfRule>
  </conditionalFormatting>
  <conditionalFormatting sqref="I8">
    <cfRule type="expression" priority="7" aboveAverage="0" equalAverage="0" bottom="0" percent="0" rank="0" text="" dxfId="0">
      <formula>Instructions!$I$8="Yes"</formula>
    </cfRule>
  </conditionalFormatting>
  <conditionalFormatting sqref="F4:M4">
    <cfRule type="expression" priority="8" aboveAverage="0" equalAverage="0" bottom="0" percent="0" rank="0" text="" dxfId="1">
      <formula>Instructions!$O$4="Yes"</formula>
    </cfRule>
  </conditionalFormatting>
  <conditionalFormatting sqref="F5:M5">
    <cfRule type="expression" priority="9" aboveAverage="0" equalAverage="0" bottom="0" percent="0" rank="0" text="" dxfId="1">
      <formula>Instructions!$O$5="Yes"</formula>
    </cfRule>
  </conditionalFormatting>
  <conditionalFormatting sqref="F6:M6">
    <cfRule type="expression" priority="10" aboveAverage="0" equalAverage="0" bottom="0" percent="0" rank="0" text="" dxfId="1">
      <formula>Instructions!$O$6="Yes"</formula>
    </cfRule>
  </conditionalFormatting>
  <conditionalFormatting sqref="F7:M7">
    <cfRule type="expression" priority="11" aboveAverage="0" equalAverage="0" bottom="0" percent="0" rank="0" text="" dxfId="1">
      <formula>Instructions!$O$7="Yes"</formula>
    </cfRule>
  </conditionalFormatting>
  <conditionalFormatting sqref="F8:M8">
    <cfRule type="expression" priority="12" aboveAverage="0" equalAverage="0" bottom="0" percent="0" rank="0" text="" dxfId="1">
      <formula>Instructions!$O$8="Yes"</formula>
    </cfRule>
  </conditionalFormatting>
  <hyperlinks>
    <hyperlink ref="A33" r:id="rId1" display="Contact Profitworks To Learn More (226) 241-7827   www.Profitworks.ca"/>
  </hyperlink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554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6" ySplit="3" topLeftCell="G4" activePane="bottomRight" state="frozen"/>
      <selection pane="topLeft" activeCell="A1" activeCellId="0" sqref="A1"/>
      <selection pane="topRight" activeCell="G1" activeCellId="0" sqref="G1"/>
      <selection pane="bottomLeft" activeCell="A4" activeCellId="0" sqref="A4"/>
      <selection pane="bottomRight" activeCell="E4" activeCellId="0" sqref="E4"/>
    </sheetView>
  </sheetViews>
  <sheetFormatPr defaultRowHeight="12.8"/>
  <cols>
    <col collapsed="false" hidden="false" max="1" min="1" style="2" width="6.0765306122449"/>
    <col collapsed="false" hidden="true" max="2" min="2" style="2" width="0"/>
    <col collapsed="false" hidden="false" max="3" min="3" style="0" width="8.10204081632653"/>
    <col collapsed="false" hidden="false" max="4" min="4" style="2" width="10.2602040816327"/>
    <col collapsed="false" hidden="false" max="5" min="5" style="12" width="6.3469387755102"/>
    <col collapsed="false" hidden="false" max="6" min="6" style="2" width="38.0663265306122"/>
    <col collapsed="false" hidden="false" max="7" min="7" style="2" width="9.71938775510204"/>
    <col collapsed="false" hidden="false" max="8" min="8" style="2" width="10.6632653061225"/>
    <col collapsed="false" hidden="false" max="9" min="9" style="18" width="3.51020408163265"/>
    <col collapsed="false" hidden="false" max="10" min="10" style="2" width="7.96428571428571"/>
    <col collapsed="false" hidden="false" max="11" min="11" style="2" width="8.50510204081633"/>
    <col collapsed="false" hidden="false" max="12" min="12" style="2" width="6.47959183673469"/>
    <col collapsed="false" hidden="false" max="13" min="13" style="18" width="3.51020408163265"/>
    <col collapsed="false" hidden="false" max="14" min="14" style="2" width="19.3061224489796"/>
    <col collapsed="false" hidden="false" max="17" min="15" style="18" width="7.56122448979592"/>
    <col collapsed="false" hidden="false" max="18" min="18" style="44" width="8.10204081632653"/>
    <col collapsed="false" hidden="false" max="19" min="19" style="2" width="23.4897959183673"/>
    <col collapsed="false" hidden="false" max="20" min="20" style="18" width="8.36734693877551"/>
    <col collapsed="false" hidden="false" max="21" min="21" style="2" width="17.8214285714286"/>
    <col collapsed="false" hidden="false" max="22" min="22" style="2" width="25.1071428571429"/>
    <col collapsed="false" hidden="false" max="23" min="23" style="2" width="20.1122448979592"/>
    <col collapsed="false" hidden="false" max="24" min="24" style="18" width="8.23469387755102"/>
    <col collapsed="false" hidden="false" max="25" min="25" style="2" width="10.1224489795918"/>
    <col collapsed="false" hidden="false" max="26" min="26" style="44" width="9.44897959183673"/>
    <col collapsed="false" hidden="false" max="27" min="27" style="2" width="8.50510204081633"/>
    <col collapsed="false" hidden="false" max="28" min="28" style="2" width="12.2857142857143"/>
    <col collapsed="false" hidden="false" max="29" min="29" style="2" width="18.0867346938776"/>
    <col collapsed="false" hidden="false" max="30" min="30" style="2" width="21.0612244897959"/>
    <col collapsed="false" hidden="false" max="32" min="31" style="2" width="7.4234693877551"/>
    <col collapsed="false" hidden="false" max="33" min="33" style="2" width="6.0765306122449"/>
    <col collapsed="false" hidden="false" max="34" min="34" style="2" width="10.3928571428571"/>
    <col collapsed="false" hidden="false" max="204" min="35" style="2" width="3.51020408163265"/>
    <col collapsed="false" hidden="false" max="1025" min="205" style="2" width="7.1530612244898"/>
  </cols>
  <sheetData>
    <row r="1" s="49" customFormat="true" ht="24.45" hidden="false" customHeight="false" outlineLevel="0" collapsed="false">
      <c r="A1" s="1" t="s">
        <v>52</v>
      </c>
      <c r="B1" s="45"/>
      <c r="C1" s="45"/>
      <c r="D1" s="45"/>
      <c r="E1" s="45"/>
      <c r="F1" s="45"/>
      <c r="G1" s="45"/>
      <c r="H1" s="45"/>
      <c r="I1" s="45"/>
      <c r="J1" s="45"/>
      <c r="K1" s="46"/>
      <c r="L1" s="46"/>
      <c r="M1" s="46"/>
      <c r="N1" s="46"/>
      <c r="O1" s="47"/>
      <c r="P1" s="47"/>
      <c r="Q1" s="47"/>
      <c r="R1" s="46"/>
      <c r="S1" s="46"/>
      <c r="T1" s="48" t="s">
        <v>53</v>
      </c>
      <c r="U1" s="48"/>
      <c r="V1" s="48"/>
      <c r="W1" s="48"/>
      <c r="X1" s="48"/>
      <c r="Y1" s="48"/>
      <c r="Z1" s="48"/>
      <c r="AA1" s="48"/>
      <c r="AB1" s="48"/>
      <c r="AC1" s="48"/>
      <c r="AD1" s="48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</row>
    <row r="2" s="55" customFormat="true" ht="12.8" hidden="false" customHeight="true" outlineLevel="0" collapsed="false">
      <c r="A2" s="50"/>
      <c r="B2" s="50"/>
      <c r="C2" s="50"/>
      <c r="D2" s="50"/>
      <c r="E2" s="50"/>
      <c r="F2" s="50"/>
      <c r="G2" s="50"/>
      <c r="H2" s="50"/>
      <c r="I2" s="51"/>
      <c r="J2" s="51"/>
      <c r="K2" s="52"/>
      <c r="L2" s="52"/>
      <c r="M2" s="52"/>
      <c r="N2" s="52"/>
      <c r="O2" s="53"/>
      <c r="P2" s="53"/>
      <c r="Q2" s="53"/>
      <c r="R2" s="52"/>
      <c r="S2" s="52"/>
      <c r="T2" s="54" t="s">
        <v>21</v>
      </c>
      <c r="U2" s="54"/>
      <c r="V2" s="54"/>
      <c r="W2" s="54"/>
      <c r="X2" s="54"/>
      <c r="Y2" s="54"/>
      <c r="Z2" s="54"/>
      <c r="AA2" s="54"/>
      <c r="AB2" s="54"/>
      <c r="AC2" s="54"/>
      <c r="AD2" s="54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</row>
    <row r="3" s="58" customFormat="true" ht="39" hidden="false" customHeight="true" outlineLevel="0" collapsed="false">
      <c r="A3" s="56" t="s">
        <v>54</v>
      </c>
      <c r="B3" s="56" t="s">
        <v>55</v>
      </c>
      <c r="C3" s="56" t="s">
        <v>56</v>
      </c>
      <c r="D3" s="56" t="s">
        <v>27</v>
      </c>
      <c r="E3" s="56" t="s">
        <v>57</v>
      </c>
      <c r="F3" s="56" t="s">
        <v>58</v>
      </c>
      <c r="G3" s="56" t="s">
        <v>59</v>
      </c>
      <c r="H3" s="56" t="s">
        <v>60</v>
      </c>
      <c r="I3" s="56" t="s">
        <v>61</v>
      </c>
      <c r="J3" s="56" t="s">
        <v>62</v>
      </c>
      <c r="K3" s="56" t="s">
        <v>45</v>
      </c>
      <c r="L3" s="56" t="s">
        <v>63</v>
      </c>
      <c r="M3" s="56" t="s">
        <v>33</v>
      </c>
      <c r="N3" s="56" t="s">
        <v>64</v>
      </c>
      <c r="O3" s="57" t="s">
        <v>65</v>
      </c>
      <c r="P3" s="57" t="s">
        <v>66</v>
      </c>
      <c r="Q3" s="57" t="s">
        <v>67</v>
      </c>
      <c r="R3" s="56" t="s">
        <v>68</v>
      </c>
      <c r="S3" s="56" t="s">
        <v>69</v>
      </c>
      <c r="T3" s="56" t="s">
        <v>70</v>
      </c>
      <c r="U3" s="56" t="s">
        <v>71</v>
      </c>
      <c r="V3" s="56" t="s">
        <v>72</v>
      </c>
      <c r="W3" s="56" t="s">
        <v>73</v>
      </c>
      <c r="X3" s="56" t="s">
        <v>74</v>
      </c>
      <c r="Y3" s="56" t="s">
        <v>75</v>
      </c>
      <c r="Z3" s="56" t="s">
        <v>76</v>
      </c>
      <c r="AA3" s="56" t="s">
        <v>77</v>
      </c>
      <c r="AB3" s="56" t="s">
        <v>78</v>
      </c>
      <c r="AC3" s="56" t="s">
        <v>79</v>
      </c>
      <c r="AD3" s="56" t="s">
        <v>80</v>
      </c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  <c r="AMJ3" s="2"/>
    </row>
    <row r="4" s="75" customFormat="true" ht="12.95" hidden="false" customHeight="true" outlineLevel="0" collapsed="false">
      <c r="A4" s="59" t="n">
        <v>7</v>
      </c>
      <c r="B4" s="60" t="n">
        <f aca="false">RANK(C4,C$4:C$504)</f>
        <v>6</v>
      </c>
      <c r="C4" s="61" t="n">
        <f aca="false">IF(AND(A4&gt;4,A4&lt;7),H4,0)</f>
        <v>0</v>
      </c>
      <c r="D4" s="62" t="str">
        <f aca="false">IF(A4&gt;6,'Sales Stage Names'!B$11,IF(A4&gt;5,'Sales Stage Names'!B$10,IF(A4&gt;4,'Sales Stage Names'!B$9,IF(A4&gt;3,'Sales Stage Names'!B$8,IF(A4&gt;2,'Sales Stage Names'!B$7,IF(A4&gt;1,'Sales Stage Names'!B$6,IF(A4&gt;0,'Sales Stage Names'!B$5,IF(A4="",'Sales Stage Names'!B$2,IF(A4&gt;-1,'Sales Stage Names'!B$4,'Sales Stage Names'!B$3)))))))))</f>
        <v>Won</v>
      </c>
      <c r="E4" s="63" t="str">
        <f aca="false">IF(A4&gt;6,"Customer",IF(A4&gt;1,"Target",IF(A4="","T",IF(A4&gt;0,"Dormant","Disqualified"))))</f>
        <v>Customer</v>
      </c>
      <c r="F4" s="64" t="s">
        <v>81</v>
      </c>
      <c r="G4" s="65" t="str">
        <f aca="false">IF((R4&lt;Dashboard!$M$1),"Yes","No")</f>
        <v>No</v>
      </c>
      <c r="H4" s="61" t="n">
        <f aca="false">I4/100*J4</f>
        <v>12798.837</v>
      </c>
      <c r="I4" s="59" t="n">
        <f aca="false">11+25+20+5</f>
        <v>61</v>
      </c>
      <c r="J4" s="61" t="n">
        <f aca="false">K4*L4</f>
        <v>20981.7</v>
      </c>
      <c r="K4" s="66" t="n">
        <f aca="false">399*12+8838+33000</f>
        <v>46626</v>
      </c>
      <c r="L4" s="67" t="n">
        <v>0.45</v>
      </c>
      <c r="M4" s="59" t="n">
        <v>4</v>
      </c>
      <c r="N4" s="68"/>
      <c r="O4" s="69" t="n">
        <f aca="false">SUMPRODUCT('Communication Log'!E$5:E$7=1,'Communication Log'!B$5:B$7=F4)</f>
        <v>0</v>
      </c>
      <c r="P4" s="69" t="n">
        <f aca="false">SUMPRODUCT('Communication Log'!E$5:E$7=2,'Communication Log'!B$5:B$7=F4)</f>
        <v>0</v>
      </c>
      <c r="Q4" s="69" t="n">
        <f aca="false">SUMPRODUCT('Communication Log'!E$5:E$7=3,'Communication Log'!B$5:B$7=F4)</f>
        <v>0</v>
      </c>
      <c r="R4" s="70" t="s">
        <v>82</v>
      </c>
      <c r="S4" s="71" t="s">
        <v>83</v>
      </c>
      <c r="T4" s="72" t="s">
        <v>84</v>
      </c>
      <c r="U4" s="73" t="s">
        <v>85</v>
      </c>
      <c r="V4" s="73" t="s">
        <v>86</v>
      </c>
      <c r="W4" s="64" t="s">
        <v>87</v>
      </c>
      <c r="X4" s="72" t="s">
        <v>84</v>
      </c>
      <c r="Y4" s="73" t="s">
        <v>88</v>
      </c>
      <c r="Z4" s="74" t="n">
        <v>41914</v>
      </c>
      <c r="AA4" s="74" t="n">
        <v>42186</v>
      </c>
      <c r="AB4" s="73" t="s">
        <v>89</v>
      </c>
      <c r="AC4" s="73" t="s">
        <v>89</v>
      </c>
      <c r="AD4" s="73" t="s">
        <v>90</v>
      </c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2"/>
    </row>
    <row r="5" customFormat="false" ht="12.95" hidden="false" customHeight="true" outlineLevel="0" collapsed="false">
      <c r="A5" s="59" t="n">
        <v>6</v>
      </c>
      <c r="B5" s="60" t="n">
        <f aca="false">RANK(C5,C$4:C$504)</f>
        <v>1</v>
      </c>
      <c r="C5" s="61" t="n">
        <f aca="false">IF(AND(A5&gt;4,A5&lt;7),H5,0)</f>
        <v>20981.7</v>
      </c>
      <c r="D5" s="62" t="str">
        <f aca="false">IF(A5&gt;6,'Sales Stage Names'!B$11,IF(A5&gt;5,'Sales Stage Names'!B$10,IF(A5&gt;4,'Sales Stage Names'!B$9,IF(A5&gt;3,'Sales Stage Names'!B$8,IF(A5&gt;2,'Sales Stage Names'!B$7,IF(A5&gt;1,'Sales Stage Names'!B$6,IF(A5&gt;0,'Sales Stage Names'!B$5,IF(A5="",'Sales Stage Names'!B$2,IF(A5&gt;-1,'Sales Stage Names'!B$4,'Sales Stage Names'!B$3)))))))))</f>
        <v>Proposal Call Booked</v>
      </c>
      <c r="E5" s="63" t="str">
        <f aca="false">IF(A5&gt;6,"Customer",IF(A5&gt;1,"Target",IF(A5="","T",IF(A5&gt;0,"Dormant","Disqualified"))))</f>
        <v>Target</v>
      </c>
      <c r="F5" s="64" t="s">
        <v>91</v>
      </c>
      <c r="G5" s="65" t="str">
        <f aca="false">IF((R5&lt;Dashboard!$M$1),"Yes","No")</f>
        <v>No</v>
      </c>
      <c r="H5" s="61" t="n">
        <f aca="false">I5/100*J5</f>
        <v>20981.7</v>
      </c>
      <c r="I5" s="59" t="n">
        <v>100</v>
      </c>
      <c r="J5" s="61" t="n">
        <f aca="false">K5*L5</f>
        <v>20981.7</v>
      </c>
      <c r="K5" s="66" t="n">
        <f aca="false">399*12+8838+33000</f>
        <v>46626</v>
      </c>
      <c r="L5" s="67" t="n">
        <v>0.45</v>
      </c>
      <c r="M5" s="59" t="n">
        <v>4</v>
      </c>
      <c r="N5" s="68"/>
      <c r="O5" s="69" t="n">
        <f aca="false">SUMPRODUCT('Communication Log'!E$5:E$7=1,'Communication Log'!B$5:B$7=F5)</f>
        <v>0</v>
      </c>
      <c r="P5" s="69" t="n">
        <f aca="false">SUMPRODUCT('Communication Log'!E$5:E$7=2,'Communication Log'!B$5:B$7=F5)</f>
        <v>0</v>
      </c>
      <c r="Q5" s="69" t="n">
        <f aca="false">SUMPRODUCT('Communication Log'!E$5:E$7=3,'Communication Log'!B$5:B$7=F5)</f>
        <v>0</v>
      </c>
      <c r="R5" s="70" t="s">
        <v>82</v>
      </c>
      <c r="S5" s="71" t="s">
        <v>92</v>
      </c>
      <c r="T5" s="72" t="s">
        <v>84</v>
      </c>
      <c r="U5" s="73" t="s">
        <v>93</v>
      </c>
      <c r="V5" s="73" t="s">
        <v>86</v>
      </c>
      <c r="W5" s="64" t="s">
        <v>87</v>
      </c>
      <c r="X5" s="72" t="s">
        <v>84</v>
      </c>
      <c r="Y5" s="73" t="s">
        <v>94</v>
      </c>
      <c r="Z5" s="74" t="n">
        <v>41914</v>
      </c>
      <c r="AA5" s="74" t="n">
        <v>41914</v>
      </c>
      <c r="AB5" s="73" t="s">
        <v>89</v>
      </c>
      <c r="AC5" s="73" t="s">
        <v>89</v>
      </c>
      <c r="AD5" s="73"/>
      <c r="CY5" s="0"/>
      <c r="CZ5" s="0"/>
      <c r="DA5" s="0"/>
      <c r="DB5" s="0"/>
    </row>
    <row r="6" customFormat="false" ht="12.95" hidden="false" customHeight="true" outlineLevel="0" collapsed="false">
      <c r="A6" s="59" t="n">
        <v>3</v>
      </c>
      <c r="B6" s="60" t="n">
        <f aca="false">RANK(C6,C$4:C$504)</f>
        <v>6</v>
      </c>
      <c r="C6" s="61" t="n">
        <f aca="false">IF(AND(A6&gt;4,A6&lt;7),H6,0)</f>
        <v>0</v>
      </c>
      <c r="D6" s="62" t="str">
        <f aca="false">IF(A6&gt;6,'Sales Stage Names'!B$11,IF(A6&gt;5,'Sales Stage Names'!B$10,IF(A6&gt;4,'Sales Stage Names'!B$9,IF(A6&gt;3,'Sales Stage Names'!B$8,IF(A6&gt;2,'Sales Stage Names'!B$7,IF(A6&gt;1,'Sales Stage Names'!B$6,IF(A6&gt;0,'Sales Stage Names'!B$5,IF(A6="",'Sales Stage Names'!B$2,IF(A6&gt;-1,'Sales Stage Names'!B$4,'Sales Stage Names'!B$3)))))))))</f>
        <v>Obtained Email</v>
      </c>
      <c r="E6" s="63" t="str">
        <f aca="false">IF(A6&gt;6,"Customer",IF(A6&gt;1,"Target",IF(A6="","T",IF(A6&gt;0,"Dormant","Disqualified"))))</f>
        <v>Target</v>
      </c>
      <c r="F6" s="64" t="s">
        <v>95</v>
      </c>
      <c r="G6" s="65" t="str">
        <f aca="false">IF((R6&lt;Dashboard!$M$1),"Yes","No")</f>
        <v>No</v>
      </c>
      <c r="H6" s="61" t="n">
        <f aca="false">I6/100*J6</f>
        <v>6095.898</v>
      </c>
      <c r="I6" s="59" t="n">
        <v>100</v>
      </c>
      <c r="J6" s="61" t="n">
        <f aca="false">K6*L6</f>
        <v>6095.898</v>
      </c>
      <c r="K6" s="66" t="n">
        <f aca="false">999*1.13*12</f>
        <v>13546.44</v>
      </c>
      <c r="L6" s="67" t="n">
        <v>0.45</v>
      </c>
      <c r="M6" s="59" t="n">
        <v>4</v>
      </c>
      <c r="N6" s="68"/>
      <c r="O6" s="69" t="n">
        <f aca="false">SUMPRODUCT('Communication Log'!E$5:E$7=1,'Communication Log'!B$5:B$7=F6)</f>
        <v>0</v>
      </c>
      <c r="P6" s="69" t="n">
        <f aca="false">SUMPRODUCT('Communication Log'!E$5:E$7=2,'Communication Log'!B$5:B$7=F6)</f>
        <v>0</v>
      </c>
      <c r="Q6" s="69" t="n">
        <f aca="false">SUMPRODUCT('Communication Log'!E$5:E$7=3,'Communication Log'!B$5:B$7=F6)</f>
        <v>0</v>
      </c>
      <c r="R6" s="70" t="s">
        <v>82</v>
      </c>
      <c r="S6" s="71" t="s">
        <v>96</v>
      </c>
      <c r="T6" s="72" t="s">
        <v>84</v>
      </c>
      <c r="U6" s="73" t="s">
        <v>97</v>
      </c>
      <c r="V6" s="73" t="s">
        <v>86</v>
      </c>
      <c r="W6" s="64" t="s">
        <v>87</v>
      </c>
      <c r="X6" s="72" t="s">
        <v>84</v>
      </c>
      <c r="Y6" s="73" t="s">
        <v>94</v>
      </c>
      <c r="Z6" s="74" t="n">
        <v>42303</v>
      </c>
      <c r="AA6" s="74" t="n">
        <v>42303</v>
      </c>
      <c r="AB6" s="73" t="s">
        <v>98</v>
      </c>
      <c r="AC6" s="73" t="s">
        <v>99</v>
      </c>
      <c r="AD6" s="73"/>
      <c r="CY6" s="0"/>
      <c r="CZ6" s="0"/>
      <c r="DA6" s="0"/>
      <c r="DB6" s="0"/>
    </row>
    <row r="7" customFormat="false" ht="12.95" hidden="false" customHeight="true" outlineLevel="0" collapsed="false">
      <c r="A7" s="59" t="n">
        <v>2</v>
      </c>
      <c r="B7" s="60" t="n">
        <f aca="false">RANK(C7,C$4:C$504)</f>
        <v>6</v>
      </c>
      <c r="C7" s="61" t="n">
        <f aca="false">IF(AND(A7&gt;4,A7&lt;7),H7,0)</f>
        <v>0</v>
      </c>
      <c r="D7" s="62" t="str">
        <f aca="false">IF(A7&gt;6,'Sales Stage Names'!B$11,IF(A7&gt;5,'Sales Stage Names'!B$10,IF(A7&gt;4,'Sales Stage Names'!B$9,IF(A7&gt;3,'Sales Stage Names'!B$8,IF(A7&gt;2,'Sales Stage Names'!B$7,IF(A7&gt;1,'Sales Stage Names'!B$6,IF(A7&gt;0,'Sales Stage Names'!B$5,IF(A7="",'Sales Stage Names'!B$2,IF(A7&gt;-1,'Sales Stage Names'!B$4,'Sales Stage Names'!B$3)))))))))</f>
        <v>Follow Up</v>
      </c>
      <c r="E7" s="63" t="str">
        <f aca="false">IF(A7&gt;6,"Customer",IF(A7&gt;1,"Target",IF(A7="","T",IF(A7&gt;0,"Dormant","Disqualified"))))</f>
        <v>Target</v>
      </c>
      <c r="F7" s="64" t="s">
        <v>100</v>
      </c>
      <c r="G7" s="65" t="str">
        <f aca="false">IF((R7&lt;Dashboard!$M$1),"Yes","No")</f>
        <v>No</v>
      </c>
      <c r="H7" s="61" t="n">
        <f aca="false">I7/100*J7</f>
        <v>5491.61694</v>
      </c>
      <c r="I7" s="59" t="n">
        <v>100</v>
      </c>
      <c r="J7" s="61" t="n">
        <f aca="false">K7*L7</f>
        <v>5491.61694</v>
      </c>
      <c r="K7" s="66" t="n">
        <f aca="false">899.97*1.13*12</f>
        <v>12203.5932</v>
      </c>
      <c r="L7" s="67" t="n">
        <v>0.45</v>
      </c>
      <c r="M7" s="59" t="n">
        <v>4</v>
      </c>
      <c r="N7" s="68"/>
      <c r="O7" s="69" t="n">
        <f aca="false">SUMPRODUCT('Communication Log'!E$5:E$7=1,'Communication Log'!B$5:B$7=F7)</f>
        <v>0</v>
      </c>
      <c r="P7" s="69" t="n">
        <f aca="false">SUMPRODUCT('Communication Log'!E$5:E$7=2,'Communication Log'!B$5:B$7=F7)</f>
        <v>0</v>
      </c>
      <c r="Q7" s="69" t="n">
        <f aca="false">SUMPRODUCT('Communication Log'!E$5:E$7=3,'Communication Log'!B$5:B$7=F7)</f>
        <v>0</v>
      </c>
      <c r="R7" s="70" t="s">
        <v>82</v>
      </c>
      <c r="S7" s="71" t="s">
        <v>96</v>
      </c>
      <c r="T7" s="72" t="s">
        <v>84</v>
      </c>
      <c r="U7" s="73" t="s">
        <v>101</v>
      </c>
      <c r="V7" s="73" t="s">
        <v>86</v>
      </c>
      <c r="W7" s="64" t="s">
        <v>87</v>
      </c>
      <c r="X7" s="72" t="s">
        <v>84</v>
      </c>
      <c r="Y7" s="73" t="s">
        <v>88</v>
      </c>
      <c r="Z7" s="74" t="n">
        <v>42278</v>
      </c>
      <c r="AA7" s="74" t="n">
        <v>42309</v>
      </c>
      <c r="AB7" s="73" t="s">
        <v>98</v>
      </c>
      <c r="AC7" s="73" t="s">
        <v>102</v>
      </c>
      <c r="AD7" s="73"/>
      <c r="CY7" s="0"/>
      <c r="CZ7" s="0"/>
      <c r="DA7" s="0"/>
      <c r="DB7" s="0"/>
    </row>
    <row r="8" customFormat="false" ht="12.95" hidden="false" customHeight="true" outlineLevel="0" collapsed="false">
      <c r="A8" s="59" t="n">
        <v>4</v>
      </c>
      <c r="B8" s="60" t="n">
        <f aca="false">RANK(C8,C$4:C$504)</f>
        <v>6</v>
      </c>
      <c r="C8" s="61" t="n">
        <f aca="false">IF(AND(A8&gt;4,A8&lt;7),H8,0)</f>
        <v>0</v>
      </c>
      <c r="D8" s="62" t="str">
        <f aca="false">IF(A8&gt;6,'Sales Stage Names'!B$11,IF(A8&gt;5,'Sales Stage Names'!B$10,IF(A8&gt;4,'Sales Stage Names'!B$9,IF(A8&gt;3,'Sales Stage Names'!B$8,IF(A8&gt;2,'Sales Stage Names'!B$7,IF(A8&gt;1,'Sales Stage Names'!B$6,IF(A8&gt;0,'Sales Stage Names'!B$5,IF(A8="",'Sales Stage Names'!B$2,IF(A8&gt;-1,'Sales Stage Names'!B$4,'Sales Stage Names'!B$3)))))))))</f>
        <v>Actively Chasing</v>
      </c>
      <c r="E8" s="63" t="str">
        <f aca="false">IF(A8&gt;6,"Customer",IF(A8&gt;1,"Target",IF(A8="","T",IF(A8&gt;0,"Dormant","Disqualified"))))</f>
        <v>Target</v>
      </c>
      <c r="F8" s="64" t="s">
        <v>103</v>
      </c>
      <c r="G8" s="65" t="str">
        <f aca="false">IF((R8&lt;Dashboard!$M$1),"Yes","No")</f>
        <v>Yes</v>
      </c>
      <c r="H8" s="61" t="n">
        <f aca="false">I8/100*J8</f>
        <v>5394.6</v>
      </c>
      <c r="I8" s="59" t="n">
        <v>100</v>
      </c>
      <c r="J8" s="61" t="n">
        <f aca="false">K8*L8</f>
        <v>5394.6</v>
      </c>
      <c r="K8" s="66" t="n">
        <f aca="false">999*12</f>
        <v>11988</v>
      </c>
      <c r="L8" s="67" t="n">
        <v>0.45</v>
      </c>
      <c r="M8" s="59" t="n">
        <v>4</v>
      </c>
      <c r="N8" s="68"/>
      <c r="O8" s="69" t="n">
        <f aca="false">SUMPRODUCT('Communication Log'!E$5:E$7=1,'Communication Log'!B$5:B$7=F8)</f>
        <v>0</v>
      </c>
      <c r="P8" s="69" t="n">
        <f aca="false">SUMPRODUCT('Communication Log'!E$5:E$7=2,'Communication Log'!B$5:B$7=F8)</f>
        <v>0</v>
      </c>
      <c r="Q8" s="69" t="n">
        <f aca="false">SUMPRODUCT('Communication Log'!E$5:E$7=3,'Communication Log'!B$5:B$7=F8)</f>
        <v>0</v>
      </c>
      <c r="R8" s="74" t="n">
        <v>42419</v>
      </c>
      <c r="S8" s="71" t="s">
        <v>104</v>
      </c>
      <c r="T8" s="72" t="s">
        <v>84</v>
      </c>
      <c r="U8" s="73" t="s">
        <v>105</v>
      </c>
      <c r="V8" s="73" t="s">
        <v>86</v>
      </c>
      <c r="W8" s="64" t="s">
        <v>87</v>
      </c>
      <c r="X8" s="72" t="s">
        <v>84</v>
      </c>
      <c r="Y8" s="73" t="s">
        <v>106</v>
      </c>
      <c r="Z8" s="74" t="n">
        <v>42124</v>
      </c>
      <c r="AA8" s="74" t="n">
        <v>42124</v>
      </c>
      <c r="AB8" s="73" t="s">
        <v>107</v>
      </c>
      <c r="AC8" s="73" t="s">
        <v>107</v>
      </c>
      <c r="AD8" s="73"/>
      <c r="CY8" s="0"/>
      <c r="CZ8" s="0"/>
      <c r="DA8" s="0"/>
      <c r="DB8" s="0"/>
    </row>
    <row r="9" customFormat="false" ht="12.95" hidden="false" customHeight="true" outlineLevel="0" collapsed="false">
      <c r="A9" s="59" t="n">
        <v>6</v>
      </c>
      <c r="B9" s="60" t="n">
        <f aca="false">RANK(C9,C$4:C$504)</f>
        <v>5</v>
      </c>
      <c r="C9" s="61" t="n">
        <f aca="false">IF(AND(A9&gt;4,A9&lt;7),H9,0)</f>
        <v>1016.984745</v>
      </c>
      <c r="D9" s="62" t="str">
        <f aca="false">IF(A9&gt;6,'Sales Stage Names'!B$11,IF(A9&gt;5,'Sales Stage Names'!B$10,IF(A9&gt;4,'Sales Stage Names'!B$9,IF(A9&gt;3,'Sales Stage Names'!B$8,IF(A9&gt;2,'Sales Stage Names'!B$7,IF(A9&gt;1,'Sales Stage Names'!B$6,IF(A9&gt;0,'Sales Stage Names'!B$5,IF(A9="",'Sales Stage Names'!B$2,IF(A9&gt;-1,'Sales Stage Names'!B$4,'Sales Stage Names'!B$3)))))))))</f>
        <v>Proposal Call Booked</v>
      </c>
      <c r="E9" s="63" t="str">
        <f aca="false">IF(A9&gt;6,"Customer",IF(A9&gt;1,"Target",IF(A9="","T",IF(A9&gt;0,"Dormant","Disqualified"))))</f>
        <v>Target</v>
      </c>
      <c r="F9" s="64" t="s">
        <v>108</v>
      </c>
      <c r="G9" s="65" t="str">
        <f aca="false">IF((R9&lt;Dashboard!$M$1),"Yes","No")</f>
        <v>No</v>
      </c>
      <c r="H9" s="61" t="n">
        <f aca="false">I9/100*J9</f>
        <v>1016.984745</v>
      </c>
      <c r="I9" s="59" t="n">
        <v>100</v>
      </c>
      <c r="J9" s="61" t="n">
        <f aca="false">K9*L9</f>
        <v>1016.984745</v>
      </c>
      <c r="K9" s="66" t="n">
        <f aca="false">1999.97*1.13</f>
        <v>2259.9661</v>
      </c>
      <c r="L9" s="67" t="n">
        <v>0.45</v>
      </c>
      <c r="M9" s="59" t="n">
        <v>4</v>
      </c>
      <c r="N9" s="68"/>
      <c r="O9" s="69" t="n">
        <f aca="false">SUMPRODUCT('Communication Log'!E$5:E$7=1,'Communication Log'!B$5:B$7=F9)</f>
        <v>0</v>
      </c>
      <c r="P9" s="69" t="n">
        <f aca="false">SUMPRODUCT('Communication Log'!E$5:E$7=2,'Communication Log'!B$5:B$7=F9)</f>
        <v>0</v>
      </c>
      <c r="Q9" s="69" t="n">
        <f aca="false">SUMPRODUCT('Communication Log'!E$5:E$7=3,'Communication Log'!B$5:B$7=F9)</f>
        <v>0</v>
      </c>
      <c r="R9" s="74" t="n">
        <v>42675</v>
      </c>
      <c r="S9" s="71" t="s">
        <v>109</v>
      </c>
      <c r="T9" s="72" t="s">
        <v>84</v>
      </c>
      <c r="U9" s="73" t="s">
        <v>110</v>
      </c>
      <c r="V9" s="73" t="s">
        <v>86</v>
      </c>
      <c r="W9" s="64" t="s">
        <v>87</v>
      </c>
      <c r="X9" s="72" t="s">
        <v>84</v>
      </c>
      <c r="Y9" s="73" t="s">
        <v>106</v>
      </c>
      <c r="Z9" s="74" t="n">
        <v>42225</v>
      </c>
      <c r="AA9" s="74" t="n">
        <v>42225</v>
      </c>
      <c r="AB9" s="73" t="s">
        <v>89</v>
      </c>
      <c r="AC9" s="73" t="s">
        <v>89</v>
      </c>
      <c r="AD9" s="73"/>
      <c r="CY9" s="0"/>
      <c r="CZ9" s="0"/>
      <c r="DA9" s="0"/>
      <c r="DB9" s="0"/>
    </row>
    <row r="10" customFormat="false" ht="12.95" hidden="false" customHeight="true" outlineLevel="0" collapsed="false">
      <c r="A10" s="59" t="n">
        <v>6</v>
      </c>
      <c r="B10" s="60" t="n">
        <f aca="false">RANK(C10,C$4:C$504)</f>
        <v>3</v>
      </c>
      <c r="C10" s="61" t="n">
        <f aca="false">IF(AND(A10&gt;4,A10&lt;7),H10,0)</f>
        <v>3050.81694</v>
      </c>
      <c r="D10" s="62" t="str">
        <f aca="false">IF(A10&gt;6,'Sales Stage Names'!B$11,IF(A10&gt;5,'Sales Stage Names'!B$10,IF(A10&gt;4,'Sales Stage Names'!B$9,IF(A10&gt;3,'Sales Stage Names'!B$8,IF(A10&gt;2,'Sales Stage Names'!B$7,IF(A10&gt;1,'Sales Stage Names'!B$6,IF(A10&gt;0,'Sales Stage Names'!B$5,IF(A10="",'Sales Stage Names'!B$2,IF(A10&gt;-1,'Sales Stage Names'!B$4,'Sales Stage Names'!B$3)))))))))</f>
        <v>Proposal Call Booked</v>
      </c>
      <c r="E10" s="63" t="str">
        <f aca="false">IF(A10&gt;6,"Customer",IF(A10&gt;1,"Target",IF(A10="","T",IF(A10&gt;0,"Dormant","Disqualified"))))</f>
        <v>Target</v>
      </c>
      <c r="F10" s="64" t="s">
        <v>111</v>
      </c>
      <c r="G10" s="65" t="str">
        <f aca="false">IF((R10&lt;Dashboard!$M$1),"Yes","No")</f>
        <v>Yes</v>
      </c>
      <c r="H10" s="61" t="n">
        <f aca="false">I10/100*J10</f>
        <v>3050.81694</v>
      </c>
      <c r="I10" s="59" t="n">
        <v>100</v>
      </c>
      <c r="J10" s="61" t="n">
        <f aca="false">K10*L10</f>
        <v>3050.81694</v>
      </c>
      <c r="K10" s="66" t="n">
        <f aca="false">499.97*1.13*12</f>
        <v>6779.5932</v>
      </c>
      <c r="L10" s="67" t="n">
        <v>0.45</v>
      </c>
      <c r="M10" s="59" t="n">
        <v>6</v>
      </c>
      <c r="N10" s="68"/>
      <c r="O10" s="69" t="n">
        <f aca="false">SUMPRODUCT('Communication Log'!E$5:E$7=1,'Communication Log'!B$5:B$7=F10)</f>
        <v>0</v>
      </c>
      <c r="P10" s="69" t="n">
        <f aca="false">SUMPRODUCT('Communication Log'!E$5:E$7=2,'Communication Log'!B$5:B$7=F10)</f>
        <v>0</v>
      </c>
      <c r="Q10" s="69" t="n">
        <f aca="false">SUMPRODUCT('Communication Log'!E$5:E$7=3,'Communication Log'!B$5:B$7=F10)</f>
        <v>0</v>
      </c>
      <c r="R10" s="74" t="n">
        <v>42433</v>
      </c>
      <c r="S10" s="71" t="s">
        <v>112</v>
      </c>
      <c r="T10" s="72" t="s">
        <v>84</v>
      </c>
      <c r="U10" s="73" t="s">
        <v>113</v>
      </c>
      <c r="V10" s="73" t="s">
        <v>86</v>
      </c>
      <c r="W10" s="64" t="s">
        <v>87</v>
      </c>
      <c r="X10" s="72" t="s">
        <v>84</v>
      </c>
      <c r="Y10" s="73" t="s">
        <v>106</v>
      </c>
      <c r="Z10" s="74" t="n">
        <v>42263</v>
      </c>
      <c r="AA10" s="74" t="n">
        <v>42263</v>
      </c>
      <c r="AB10" s="73" t="s">
        <v>89</v>
      </c>
      <c r="AC10" s="73" t="s">
        <v>89</v>
      </c>
      <c r="AD10" s="73"/>
      <c r="CY10" s="0"/>
      <c r="CZ10" s="0"/>
      <c r="DA10" s="0"/>
      <c r="DB10" s="0"/>
    </row>
    <row r="11" customFormat="false" ht="12.95" hidden="false" customHeight="true" outlineLevel="0" collapsed="false">
      <c r="A11" s="59" t="n">
        <v>6</v>
      </c>
      <c r="B11" s="60" t="n">
        <f aca="false">RANK(C11,C$4:C$504)</f>
        <v>4</v>
      </c>
      <c r="C11" s="61" t="n">
        <f aca="false">IF(AND(A11&gt;4,A11&lt;7),H11,0)</f>
        <v>2154.6</v>
      </c>
      <c r="D11" s="62" t="str">
        <f aca="false">IF(A11&gt;6,'Sales Stage Names'!B$11,IF(A11&gt;5,'Sales Stage Names'!B$10,IF(A11&gt;4,'Sales Stage Names'!B$9,IF(A11&gt;3,'Sales Stage Names'!B$8,IF(A11&gt;2,'Sales Stage Names'!B$7,IF(A11&gt;1,'Sales Stage Names'!B$6,IF(A11&gt;0,'Sales Stage Names'!B$5,IF(A11="",'Sales Stage Names'!B$2,IF(A11&gt;-1,'Sales Stage Names'!B$4,'Sales Stage Names'!B$3)))))))))</f>
        <v>Proposal Call Booked</v>
      </c>
      <c r="E11" s="63" t="str">
        <f aca="false">IF(A11&gt;6,"Customer",IF(A11&gt;1,"Target",IF(A11="","T",IF(A11&gt;0,"Dormant","Disqualified"))))</f>
        <v>Target</v>
      </c>
      <c r="F11" s="64" t="s">
        <v>114</v>
      </c>
      <c r="G11" s="65" t="str">
        <f aca="false">IF((R11&lt;Dashboard!$M$1),"Yes","No")</f>
        <v>No</v>
      </c>
      <c r="H11" s="61" t="n">
        <f aca="false">I11/100*J11</f>
        <v>2154.6</v>
      </c>
      <c r="I11" s="59" t="n">
        <v>100</v>
      </c>
      <c r="J11" s="61" t="n">
        <f aca="false">K11*L11</f>
        <v>2154.6</v>
      </c>
      <c r="K11" s="66" t="n">
        <f aca="false">399*12</f>
        <v>4788</v>
      </c>
      <c r="L11" s="67" t="n">
        <v>0.45</v>
      </c>
      <c r="M11" s="59" t="n">
        <v>4</v>
      </c>
      <c r="N11" s="68"/>
      <c r="O11" s="69" t="n">
        <f aca="false">SUMPRODUCT('Communication Log'!E$5:E$7=1,'Communication Log'!B$5:B$7=F11)</f>
        <v>0</v>
      </c>
      <c r="P11" s="69" t="n">
        <f aca="false">SUMPRODUCT('Communication Log'!E$5:E$7=2,'Communication Log'!B$5:B$7=F11)</f>
        <v>0</v>
      </c>
      <c r="Q11" s="69" t="n">
        <f aca="false">SUMPRODUCT('Communication Log'!E$5:E$7=3,'Communication Log'!B$5:B$7=F11)</f>
        <v>0</v>
      </c>
      <c r="R11" s="74" t="s">
        <v>82</v>
      </c>
      <c r="S11" s="71" t="s">
        <v>115</v>
      </c>
      <c r="T11" s="72" t="s">
        <v>84</v>
      </c>
      <c r="U11" s="73" t="s">
        <v>116</v>
      </c>
      <c r="V11" s="73" t="s">
        <v>86</v>
      </c>
      <c r="W11" s="64" t="s">
        <v>87</v>
      </c>
      <c r="X11" s="72" t="s">
        <v>84</v>
      </c>
      <c r="Y11" s="73" t="s">
        <v>106</v>
      </c>
      <c r="Z11" s="74" t="n">
        <v>41712</v>
      </c>
      <c r="AA11" s="74" t="n">
        <v>41712</v>
      </c>
      <c r="AB11" s="73" t="s">
        <v>117</v>
      </c>
      <c r="AC11" s="73" t="s">
        <v>118</v>
      </c>
      <c r="AD11" s="73"/>
      <c r="CY11" s="0"/>
      <c r="CZ11" s="0"/>
      <c r="DA11" s="0"/>
      <c r="DB11" s="0"/>
    </row>
    <row r="12" customFormat="false" ht="12.95" hidden="false" customHeight="true" outlineLevel="0" collapsed="false">
      <c r="A12" s="59" t="n">
        <v>-1</v>
      </c>
      <c r="B12" s="60" t="n">
        <f aca="false">RANK(C12,C$4:C$504)</f>
        <v>6</v>
      </c>
      <c r="C12" s="61" t="n">
        <f aca="false">IF(AND(A12&gt;4,A12&lt;7),H12,0)</f>
        <v>0</v>
      </c>
      <c r="D12" s="62" t="str">
        <f aca="false">IF(A12&gt;6,'Sales Stage Names'!B$11,IF(A12&gt;5,'Sales Stage Names'!B$10,IF(A12&gt;4,'Sales Stage Names'!B$9,IF(A12&gt;3,'Sales Stage Names'!B$8,IF(A12&gt;2,'Sales Stage Names'!B$7,IF(A12&gt;1,'Sales Stage Names'!B$6,IF(A12&gt;0,'Sales Stage Names'!B$5,IF(A12="",'Sales Stage Names'!B$2,IF(A12&gt;-1,'Sales Stage Names'!B$4,'Sales Stage Names'!B$3)))))))))</f>
        <v>Lost</v>
      </c>
      <c r="E12" s="63" t="str">
        <f aca="false">IF(A12&gt;6,"Customer",IF(A12&gt;1,"Target",IF(A12="","T",IF(A12&gt;0,"Dormant","Disqualified"))))</f>
        <v>Disqualified</v>
      </c>
      <c r="F12" s="64" t="s">
        <v>119</v>
      </c>
      <c r="G12" s="65" t="str">
        <f aca="false">IF((R12&lt;Dashboard!$M$1),"Yes","No")</f>
        <v>No</v>
      </c>
      <c r="H12" s="61" t="n">
        <f aca="false">I12/100*J12</f>
        <v>2434.698</v>
      </c>
      <c r="I12" s="59" t="n">
        <v>100</v>
      </c>
      <c r="J12" s="61" t="n">
        <f aca="false">K12*L12</f>
        <v>2434.698</v>
      </c>
      <c r="K12" s="66" t="n">
        <f aca="false">399*1.13*12</f>
        <v>5410.44</v>
      </c>
      <c r="L12" s="67" t="n">
        <v>0.45</v>
      </c>
      <c r="M12" s="59" t="n">
        <v>4</v>
      </c>
      <c r="N12" s="68"/>
      <c r="O12" s="69" t="n">
        <f aca="false">SUMPRODUCT('Communication Log'!E$5:E$7=1,'Communication Log'!B$5:B$7=F12)</f>
        <v>0</v>
      </c>
      <c r="P12" s="69" t="n">
        <f aca="false">SUMPRODUCT('Communication Log'!E$5:E$7=2,'Communication Log'!B$5:B$7=F12)</f>
        <v>0</v>
      </c>
      <c r="Q12" s="69" t="n">
        <f aca="false">SUMPRODUCT('Communication Log'!E$5:E$7=3,'Communication Log'!B$5:B$7=F12)</f>
        <v>0</v>
      </c>
      <c r="R12" s="74" t="s">
        <v>82</v>
      </c>
      <c r="S12" s="71" t="s">
        <v>120</v>
      </c>
      <c r="T12" s="72" t="s">
        <v>84</v>
      </c>
      <c r="U12" s="73" t="s">
        <v>121</v>
      </c>
      <c r="V12" s="73" t="s">
        <v>86</v>
      </c>
      <c r="W12" s="64" t="s">
        <v>87</v>
      </c>
      <c r="X12" s="72" t="s">
        <v>84</v>
      </c>
      <c r="Y12" s="73" t="s">
        <v>122</v>
      </c>
      <c r="Z12" s="74" t="n">
        <v>41966</v>
      </c>
      <c r="AA12" s="74" t="n">
        <v>42331</v>
      </c>
      <c r="AB12" s="73" t="s">
        <v>107</v>
      </c>
      <c r="AC12" s="73" t="s">
        <v>123</v>
      </c>
      <c r="AD12" s="73"/>
      <c r="CY12" s="0"/>
      <c r="CZ12" s="0"/>
      <c r="DA12" s="0"/>
      <c r="DB12" s="0"/>
    </row>
    <row r="13" customFormat="false" ht="12.95" hidden="false" customHeight="true" outlineLevel="0" collapsed="false">
      <c r="A13" s="59" t="n">
        <v>5</v>
      </c>
      <c r="B13" s="60" t="n">
        <f aca="false">RANK(C13,C$4:C$504)</f>
        <v>2</v>
      </c>
      <c r="C13" s="61" t="n">
        <f aca="false">IF(AND(A13&gt;4,A13&lt;7),H13,0)</f>
        <v>8872.49106</v>
      </c>
      <c r="D13" s="62" t="str">
        <f aca="false">IF(A13&gt;6,'Sales Stage Names'!B$11,IF(A13&gt;5,'Sales Stage Names'!B$10,IF(A13&gt;4,'Sales Stage Names'!B$9,IF(A13&gt;3,'Sales Stage Names'!B$8,IF(A13&gt;2,'Sales Stage Names'!B$7,IF(A13&gt;1,'Sales Stage Names'!B$6,IF(A13&gt;0,'Sales Stage Names'!B$5,IF(A13="",'Sales Stage Names'!B$2,IF(A13&gt;-1,'Sales Stage Names'!B$4,'Sales Stage Names'!B$3)))))))))</f>
        <v>Discovery Call Booked</v>
      </c>
      <c r="E13" s="63" t="str">
        <f aca="false">IF(A13&gt;6,"Customer",IF(A13&gt;1,"Target",IF(A13="","T",IF(A13&gt;0,"Dormant","Disqualified"))))</f>
        <v>Target</v>
      </c>
      <c r="F13" s="64" t="s">
        <v>124</v>
      </c>
      <c r="G13" s="65" t="str">
        <f aca="false">IF((R13&lt;Dashboard!$M$1),"Yes","No")</f>
        <v>Yes</v>
      </c>
      <c r="H13" s="61" t="n">
        <f aca="false">I13/100*J13</f>
        <v>8872.49106</v>
      </c>
      <c r="I13" s="59" t="n">
        <f aca="false">25+25+22+25</f>
        <v>97</v>
      </c>
      <c r="J13" s="61" t="n">
        <f aca="false">K13*L13</f>
        <v>9146.898</v>
      </c>
      <c r="K13" s="66" t="n">
        <f aca="false">1499*1.13*12</f>
        <v>20326.44</v>
      </c>
      <c r="L13" s="67" t="n">
        <v>0.45</v>
      </c>
      <c r="M13" s="59" t="n">
        <v>4</v>
      </c>
      <c r="N13" s="68"/>
      <c r="O13" s="69" t="n">
        <f aca="false">SUMPRODUCT('Communication Log'!E$5:E$7=1,'Communication Log'!B$5:B$7=F13)</f>
        <v>0</v>
      </c>
      <c r="P13" s="69" t="n">
        <f aca="false">SUMPRODUCT('Communication Log'!E$5:E$7=2,'Communication Log'!B$5:B$7=F13)</f>
        <v>0</v>
      </c>
      <c r="Q13" s="69" t="n">
        <f aca="false">SUMPRODUCT('Communication Log'!E$5:E$7=3,'Communication Log'!B$5:B$7=F13)</f>
        <v>0</v>
      </c>
      <c r="R13" s="74" t="n">
        <v>42446</v>
      </c>
      <c r="S13" s="71" t="s">
        <v>125</v>
      </c>
      <c r="T13" s="72" t="s">
        <v>84</v>
      </c>
      <c r="U13" s="73" t="s">
        <v>126</v>
      </c>
      <c r="V13" s="73" t="s">
        <v>86</v>
      </c>
      <c r="W13" s="64" t="s">
        <v>87</v>
      </c>
      <c r="X13" s="72" t="s">
        <v>84</v>
      </c>
      <c r="Y13" s="73" t="s">
        <v>122</v>
      </c>
      <c r="Z13" s="74" t="n">
        <v>41712</v>
      </c>
      <c r="AA13" s="74" t="n">
        <v>42461</v>
      </c>
      <c r="AB13" s="73" t="s">
        <v>107</v>
      </c>
      <c r="AC13" s="73" t="s">
        <v>107</v>
      </c>
      <c r="AD13" s="73"/>
      <c r="CY13" s="0"/>
      <c r="CZ13" s="0"/>
      <c r="DA13" s="0"/>
      <c r="DB13" s="0"/>
    </row>
    <row r="14" customFormat="false" ht="12.95" hidden="false" customHeight="true" outlineLevel="0" collapsed="false">
      <c r="A14" s="59"/>
      <c r="B14" s="60" t="n">
        <f aca="false">RANK(C14,C$4:C$504)</f>
        <v>6</v>
      </c>
      <c r="C14" s="61" t="n">
        <f aca="false">IF(AND(A14&gt;4,A14&lt;7),H14,0)</f>
        <v>0</v>
      </c>
      <c r="D14" s="62" t="str">
        <f aca="false">IF(A14&gt;6,'Sales Stage Names'!B$11,IF(A14&gt;5,'Sales Stage Names'!B$10,IF(A14&gt;4,'Sales Stage Names'!B$9,IF(A14&gt;3,'Sales Stage Names'!B$8,IF(A14&gt;2,'Sales Stage Names'!B$7,IF(A14&gt;1,'Sales Stage Names'!B$6,IF(A14&gt;0,'Sales Stage Names'!B$5,IF(A14="",'Sales Stage Names'!B$2,IF(A14&gt;-1,'Sales Stage Names'!B$4,'Sales Stage Names'!B$3)))))))))</f>
        <v>Not Assigned</v>
      </c>
      <c r="E14" s="63" t="str">
        <f aca="false">IF(A14&gt;6,"Customer",IF(A14&gt;1,"Target",IF(A14="","T",IF(A14&gt;0,"Dormant","Disqualified"))))</f>
        <v>T</v>
      </c>
      <c r="F14" s="64"/>
      <c r="G14" s="65" t="str">
        <f aca="false">IF((R14&lt;Dashboard!$M$1),"Yes","No")</f>
        <v>Yes</v>
      </c>
      <c r="H14" s="61" t="n">
        <f aca="false">I14/100*J14</f>
        <v>0</v>
      </c>
      <c r="I14" s="59"/>
      <c r="J14" s="61" t="n">
        <f aca="false">K14*L14</f>
        <v>0</v>
      </c>
      <c r="K14" s="66"/>
      <c r="L14" s="67"/>
      <c r="M14" s="59"/>
      <c r="N14" s="68"/>
      <c r="O14" s="69" t="n">
        <f aca="false">SUMPRODUCT('Communication Log'!E$5:E$7=1,'Communication Log'!B$5:B$7=F14)</f>
        <v>0</v>
      </c>
      <c r="P14" s="69" t="n">
        <f aca="false">SUMPRODUCT('Communication Log'!E$5:E$7=2,'Communication Log'!B$5:B$7=F14)</f>
        <v>0</v>
      </c>
      <c r="Q14" s="69" t="n">
        <f aca="false">SUMPRODUCT('Communication Log'!E$5:E$7=3,'Communication Log'!B$5:B$7=F14)</f>
        <v>0</v>
      </c>
      <c r="R14" s="74"/>
      <c r="S14" s="71"/>
      <c r="T14" s="72" t="s">
        <v>84</v>
      </c>
      <c r="U14" s="73"/>
      <c r="V14" s="73"/>
      <c r="W14" s="64"/>
      <c r="X14" s="72" t="s">
        <v>84</v>
      </c>
      <c r="Y14" s="73"/>
      <c r="Z14" s="74"/>
      <c r="AA14" s="76"/>
      <c r="AB14" s="73"/>
      <c r="AC14" s="73"/>
      <c r="AD14" s="73"/>
      <c r="CY14" s="0"/>
      <c r="CZ14" s="0"/>
      <c r="DA14" s="0"/>
      <c r="DB14" s="0"/>
    </row>
    <row r="15" customFormat="false" ht="12.95" hidden="false" customHeight="true" outlineLevel="0" collapsed="false">
      <c r="A15" s="59"/>
      <c r="B15" s="60" t="n">
        <f aca="false">RANK(C15,C$4:C$504)</f>
        <v>6</v>
      </c>
      <c r="C15" s="61" t="n">
        <f aca="false">IF(AND(A15&gt;4,A15&lt;7),H15,0)</f>
        <v>0</v>
      </c>
      <c r="D15" s="62" t="str">
        <f aca="false">IF(A15&gt;6,'Sales Stage Names'!B$11,IF(A15&gt;5,'Sales Stage Names'!B$10,IF(A15&gt;4,'Sales Stage Names'!B$9,IF(A15&gt;3,'Sales Stage Names'!B$8,IF(A15&gt;2,'Sales Stage Names'!B$7,IF(A15&gt;1,'Sales Stage Names'!B$6,IF(A15&gt;0,'Sales Stage Names'!B$5,IF(A15="",'Sales Stage Names'!B$2,IF(A15&gt;-1,'Sales Stage Names'!B$4,'Sales Stage Names'!B$3)))))))))</f>
        <v>Not Assigned</v>
      </c>
      <c r="E15" s="63" t="str">
        <f aca="false">IF(A15&gt;6,"Customer",IF(A15&gt;1,"Target",IF(A15="","T",IF(A15&gt;0,"Dormant","Disqualified"))))</f>
        <v>T</v>
      </c>
      <c r="F15" s="64"/>
      <c r="G15" s="65" t="str">
        <f aca="false">IF((R15&lt;Dashboard!$M$1),"Yes","No")</f>
        <v>Yes</v>
      </c>
      <c r="H15" s="61" t="n">
        <f aca="false">I15/100*J15</f>
        <v>0</v>
      </c>
      <c r="I15" s="59"/>
      <c r="J15" s="61" t="n">
        <f aca="false">K15*L15</f>
        <v>0</v>
      </c>
      <c r="K15" s="66"/>
      <c r="L15" s="67"/>
      <c r="M15" s="59"/>
      <c r="N15" s="68"/>
      <c r="O15" s="69" t="n">
        <f aca="false">SUMPRODUCT('Communication Log'!E$5:E$7=1,'Communication Log'!B$5:B$7=F15)</f>
        <v>0</v>
      </c>
      <c r="P15" s="69" t="n">
        <f aca="false">SUMPRODUCT('Communication Log'!E$5:E$7=2,'Communication Log'!B$5:B$7=F15)</f>
        <v>0</v>
      </c>
      <c r="Q15" s="69" t="n">
        <f aca="false">SUMPRODUCT('Communication Log'!E$5:E$7=3,'Communication Log'!B$5:B$7=F15)</f>
        <v>0</v>
      </c>
      <c r="R15" s="74"/>
      <c r="S15" s="71"/>
      <c r="T15" s="72" t="s">
        <v>84</v>
      </c>
      <c r="U15" s="73"/>
      <c r="V15" s="73"/>
      <c r="W15" s="64"/>
      <c r="X15" s="72" t="s">
        <v>84</v>
      </c>
      <c r="Y15" s="73"/>
      <c r="Z15" s="74"/>
      <c r="AA15" s="76"/>
      <c r="AB15" s="73"/>
      <c r="AC15" s="73"/>
      <c r="AD15" s="73"/>
      <c r="CY15" s="0"/>
      <c r="CZ15" s="0"/>
      <c r="DA15" s="0"/>
      <c r="DB15" s="0"/>
    </row>
    <row r="16" customFormat="false" ht="12.95" hidden="false" customHeight="true" outlineLevel="0" collapsed="false">
      <c r="A16" s="59"/>
      <c r="B16" s="60" t="n">
        <f aca="false">RANK(C16,C$4:C$504)</f>
        <v>6</v>
      </c>
      <c r="C16" s="61" t="n">
        <f aca="false">IF(AND(A16&gt;4,A16&lt;7),H16,0)</f>
        <v>0</v>
      </c>
      <c r="D16" s="62" t="str">
        <f aca="false">IF(A16&gt;6,'Sales Stage Names'!B$11,IF(A16&gt;5,'Sales Stage Names'!B$10,IF(A16&gt;4,'Sales Stage Names'!B$9,IF(A16&gt;3,'Sales Stage Names'!B$8,IF(A16&gt;2,'Sales Stage Names'!B$7,IF(A16&gt;1,'Sales Stage Names'!B$6,IF(A16&gt;0,'Sales Stage Names'!B$5,IF(A16="",'Sales Stage Names'!B$2,IF(A16&gt;-1,'Sales Stage Names'!B$4,'Sales Stage Names'!B$3)))))))))</f>
        <v>Not Assigned</v>
      </c>
      <c r="E16" s="63" t="str">
        <f aca="false">IF(A16&gt;6,"Customer",IF(A16&gt;1,"Target",IF(A16="","T",IF(A16&gt;0,"Dormant","Disqualified"))))</f>
        <v>T</v>
      </c>
      <c r="F16" s="64"/>
      <c r="G16" s="65" t="str">
        <f aca="false">IF((R16&lt;Dashboard!$M$1),"Yes","No")</f>
        <v>Yes</v>
      </c>
      <c r="H16" s="61" t="n">
        <f aca="false">I16/100*J16</f>
        <v>0</v>
      </c>
      <c r="I16" s="59"/>
      <c r="J16" s="61" t="n">
        <f aca="false">K16*L16</f>
        <v>0</v>
      </c>
      <c r="K16" s="66"/>
      <c r="L16" s="67"/>
      <c r="M16" s="59"/>
      <c r="N16" s="68"/>
      <c r="O16" s="69" t="n">
        <f aca="false">SUMPRODUCT('Communication Log'!E$5:E$7=1,'Communication Log'!B$5:B$7=F16)</f>
        <v>0</v>
      </c>
      <c r="P16" s="69" t="n">
        <f aca="false">SUMPRODUCT('Communication Log'!E$5:E$7=2,'Communication Log'!B$5:B$7=F16)</f>
        <v>0</v>
      </c>
      <c r="Q16" s="69" t="n">
        <f aca="false">SUMPRODUCT('Communication Log'!E$5:E$7=3,'Communication Log'!B$5:B$7=F16)</f>
        <v>0</v>
      </c>
      <c r="R16" s="74"/>
      <c r="S16" s="71"/>
      <c r="T16" s="72" t="s">
        <v>84</v>
      </c>
      <c r="U16" s="73"/>
      <c r="V16" s="73"/>
      <c r="W16" s="64"/>
      <c r="X16" s="72" t="s">
        <v>84</v>
      </c>
      <c r="Y16" s="73"/>
      <c r="Z16" s="74"/>
      <c r="AA16" s="76"/>
      <c r="AB16" s="73"/>
      <c r="AC16" s="73"/>
      <c r="AD16" s="73"/>
      <c r="CY16" s="0"/>
      <c r="CZ16" s="0"/>
      <c r="DA16" s="0"/>
      <c r="DB16" s="0"/>
    </row>
    <row r="17" customFormat="false" ht="12.95" hidden="false" customHeight="true" outlineLevel="0" collapsed="false">
      <c r="A17" s="59"/>
      <c r="B17" s="60" t="n">
        <f aca="false">RANK(C17,C$4:C$504)</f>
        <v>6</v>
      </c>
      <c r="C17" s="61" t="n">
        <f aca="false">IF(AND(A17&gt;4,A17&lt;7),H17,0)</f>
        <v>0</v>
      </c>
      <c r="D17" s="62" t="str">
        <f aca="false">IF(A17&gt;6,'Sales Stage Names'!B$11,IF(A17&gt;5,'Sales Stage Names'!B$10,IF(A17&gt;4,'Sales Stage Names'!B$9,IF(A17&gt;3,'Sales Stage Names'!B$8,IF(A17&gt;2,'Sales Stage Names'!B$7,IF(A17&gt;1,'Sales Stage Names'!B$6,IF(A17&gt;0,'Sales Stage Names'!B$5,IF(A17="",'Sales Stage Names'!B$2,IF(A17&gt;-1,'Sales Stage Names'!B$4,'Sales Stage Names'!B$3)))))))))</f>
        <v>Not Assigned</v>
      </c>
      <c r="E17" s="63" t="str">
        <f aca="false">IF(A17&gt;6,"Customer",IF(A17&gt;1,"Target",IF(A17="","T",IF(A17&gt;0,"Dormant","Disqualified"))))</f>
        <v>T</v>
      </c>
      <c r="F17" s="64"/>
      <c r="G17" s="65" t="str">
        <f aca="false">IF((R17&lt;Dashboard!$M$1),"Yes","No")</f>
        <v>Yes</v>
      </c>
      <c r="H17" s="61" t="n">
        <f aca="false">I17/100*J17</f>
        <v>0</v>
      </c>
      <c r="I17" s="59"/>
      <c r="J17" s="61" t="n">
        <f aca="false">K17*L17</f>
        <v>0</v>
      </c>
      <c r="K17" s="66"/>
      <c r="L17" s="67"/>
      <c r="M17" s="59"/>
      <c r="N17" s="68"/>
      <c r="O17" s="69" t="n">
        <f aca="false">SUMPRODUCT('Communication Log'!E$5:E$7=1,'Communication Log'!B$5:B$7=F17)</f>
        <v>0</v>
      </c>
      <c r="P17" s="69" t="n">
        <f aca="false">SUMPRODUCT('Communication Log'!E$5:E$7=2,'Communication Log'!B$5:B$7=F17)</f>
        <v>0</v>
      </c>
      <c r="Q17" s="69" t="n">
        <f aca="false">SUMPRODUCT('Communication Log'!E$5:E$7=3,'Communication Log'!B$5:B$7=F17)</f>
        <v>0</v>
      </c>
      <c r="R17" s="74"/>
      <c r="S17" s="71"/>
      <c r="T17" s="72" t="s">
        <v>84</v>
      </c>
      <c r="U17" s="73"/>
      <c r="V17" s="73"/>
      <c r="W17" s="64"/>
      <c r="X17" s="72" t="s">
        <v>84</v>
      </c>
      <c r="Y17" s="73"/>
      <c r="Z17" s="74"/>
      <c r="AA17" s="76"/>
      <c r="AB17" s="73"/>
      <c r="AC17" s="73"/>
      <c r="AD17" s="73"/>
      <c r="CY17" s="0"/>
      <c r="CZ17" s="0"/>
      <c r="DA17" s="0"/>
      <c r="DB17" s="0"/>
    </row>
    <row r="18" customFormat="false" ht="12.95" hidden="false" customHeight="true" outlineLevel="0" collapsed="false">
      <c r="A18" s="59"/>
      <c r="B18" s="60" t="n">
        <f aca="false">RANK(C18,C$4:C$504)</f>
        <v>6</v>
      </c>
      <c r="C18" s="61" t="n">
        <f aca="false">IF(AND(A18&gt;4,A18&lt;7),H18,0)</f>
        <v>0</v>
      </c>
      <c r="D18" s="62" t="str">
        <f aca="false">IF(A18&gt;6,'Sales Stage Names'!B$11,IF(A18&gt;5,'Sales Stage Names'!B$10,IF(A18&gt;4,'Sales Stage Names'!B$9,IF(A18&gt;3,'Sales Stage Names'!B$8,IF(A18&gt;2,'Sales Stage Names'!B$7,IF(A18&gt;1,'Sales Stage Names'!B$6,IF(A18&gt;0,'Sales Stage Names'!B$5,IF(A18="",'Sales Stage Names'!B$2,IF(A18&gt;-1,'Sales Stage Names'!B$4,'Sales Stage Names'!B$3)))))))))</f>
        <v>Not Assigned</v>
      </c>
      <c r="E18" s="63" t="str">
        <f aca="false">IF(A18&gt;6,"Customer",IF(A18&gt;1,"Target",IF(A18="","T",IF(A18&gt;0,"Dormant","Disqualified"))))</f>
        <v>T</v>
      </c>
      <c r="F18" s="64"/>
      <c r="G18" s="65" t="str">
        <f aca="false">IF((R18&lt;Dashboard!$M$1),"Yes","No")</f>
        <v>Yes</v>
      </c>
      <c r="H18" s="61" t="n">
        <f aca="false">I18/100*J18</f>
        <v>0</v>
      </c>
      <c r="I18" s="59"/>
      <c r="J18" s="61" t="n">
        <f aca="false">K18*L18</f>
        <v>0</v>
      </c>
      <c r="K18" s="66"/>
      <c r="L18" s="67"/>
      <c r="M18" s="59"/>
      <c r="N18" s="68"/>
      <c r="O18" s="69" t="n">
        <f aca="false">SUMPRODUCT('Communication Log'!E$5:E$7=1,'Communication Log'!B$5:B$7=F18)</f>
        <v>0</v>
      </c>
      <c r="P18" s="69" t="n">
        <f aca="false">SUMPRODUCT('Communication Log'!E$5:E$7=2,'Communication Log'!B$5:B$7=F18)</f>
        <v>0</v>
      </c>
      <c r="Q18" s="69" t="n">
        <f aca="false">SUMPRODUCT('Communication Log'!E$5:E$7=3,'Communication Log'!B$5:B$7=F18)</f>
        <v>0</v>
      </c>
      <c r="R18" s="74"/>
      <c r="S18" s="71"/>
      <c r="T18" s="72" t="s">
        <v>84</v>
      </c>
      <c r="U18" s="73"/>
      <c r="V18" s="73"/>
      <c r="W18" s="64"/>
      <c r="X18" s="72" t="s">
        <v>84</v>
      </c>
      <c r="Y18" s="73"/>
      <c r="Z18" s="74"/>
      <c r="AA18" s="76"/>
      <c r="AB18" s="73"/>
      <c r="AC18" s="73"/>
      <c r="AD18" s="73"/>
      <c r="CY18" s="0"/>
      <c r="CZ18" s="0"/>
      <c r="DA18" s="0"/>
      <c r="DB18" s="0"/>
    </row>
    <row r="19" customFormat="false" ht="12.95" hidden="false" customHeight="true" outlineLevel="0" collapsed="false">
      <c r="A19" s="59"/>
      <c r="B19" s="60" t="n">
        <f aca="false">RANK(C19,C$4:C$504)</f>
        <v>6</v>
      </c>
      <c r="C19" s="61" t="n">
        <f aca="false">IF(AND(A19&gt;4,A19&lt;7),H19,0)</f>
        <v>0</v>
      </c>
      <c r="D19" s="62" t="str">
        <f aca="false">IF(A19&gt;6,'Sales Stage Names'!B$11,IF(A19&gt;5,'Sales Stage Names'!B$10,IF(A19&gt;4,'Sales Stage Names'!B$9,IF(A19&gt;3,'Sales Stage Names'!B$8,IF(A19&gt;2,'Sales Stage Names'!B$7,IF(A19&gt;1,'Sales Stage Names'!B$6,IF(A19&gt;0,'Sales Stage Names'!B$5,IF(A19="",'Sales Stage Names'!B$2,IF(A19&gt;-1,'Sales Stage Names'!B$4,'Sales Stage Names'!B$3)))))))))</f>
        <v>Not Assigned</v>
      </c>
      <c r="E19" s="63" t="str">
        <f aca="false">IF(A19&gt;6,"Customer",IF(A19&gt;1,"Target",IF(A19="","T",IF(A19&gt;0,"Dormant","Disqualified"))))</f>
        <v>T</v>
      </c>
      <c r="F19" s="64"/>
      <c r="G19" s="65" t="str">
        <f aca="false">IF((R19&lt;Dashboard!$M$1),"Yes","No")</f>
        <v>Yes</v>
      </c>
      <c r="H19" s="61" t="n">
        <f aca="false">I19/100*J19</f>
        <v>0</v>
      </c>
      <c r="I19" s="59"/>
      <c r="J19" s="61" t="n">
        <f aca="false">K19*L19</f>
        <v>0</v>
      </c>
      <c r="K19" s="66"/>
      <c r="L19" s="67"/>
      <c r="M19" s="59"/>
      <c r="N19" s="68"/>
      <c r="O19" s="69" t="n">
        <f aca="false">SUMPRODUCT('Communication Log'!E$5:E$7=1,'Communication Log'!B$5:B$7=F19)</f>
        <v>0</v>
      </c>
      <c r="P19" s="69" t="n">
        <f aca="false">SUMPRODUCT('Communication Log'!E$5:E$7=2,'Communication Log'!B$5:B$7=F19)</f>
        <v>0</v>
      </c>
      <c r="Q19" s="69" t="n">
        <f aca="false">SUMPRODUCT('Communication Log'!E$5:E$7=3,'Communication Log'!B$5:B$7=F19)</f>
        <v>0</v>
      </c>
      <c r="R19" s="74"/>
      <c r="S19" s="71"/>
      <c r="T19" s="72" t="s">
        <v>84</v>
      </c>
      <c r="U19" s="73"/>
      <c r="V19" s="73"/>
      <c r="W19" s="64"/>
      <c r="X19" s="72" t="s">
        <v>84</v>
      </c>
      <c r="Y19" s="73"/>
      <c r="Z19" s="74"/>
      <c r="AA19" s="76"/>
      <c r="AB19" s="73"/>
      <c r="AC19" s="73"/>
      <c r="AD19" s="73"/>
      <c r="CY19" s="0"/>
      <c r="CZ19" s="0"/>
      <c r="DA19" s="0"/>
      <c r="DB19" s="0"/>
    </row>
    <row r="20" customFormat="false" ht="12.95" hidden="false" customHeight="true" outlineLevel="0" collapsed="false">
      <c r="A20" s="59"/>
      <c r="B20" s="60" t="n">
        <f aca="false">RANK(C20,C$4:C$504)</f>
        <v>6</v>
      </c>
      <c r="C20" s="61" t="n">
        <f aca="false">IF(AND(A20&gt;4,A20&lt;7),H20,0)</f>
        <v>0</v>
      </c>
      <c r="D20" s="62" t="str">
        <f aca="false">IF(A20&gt;6,'Sales Stage Names'!B$11,IF(A20&gt;5,'Sales Stage Names'!B$10,IF(A20&gt;4,'Sales Stage Names'!B$9,IF(A20&gt;3,'Sales Stage Names'!B$8,IF(A20&gt;2,'Sales Stage Names'!B$7,IF(A20&gt;1,'Sales Stage Names'!B$6,IF(A20&gt;0,'Sales Stage Names'!B$5,IF(A20="",'Sales Stage Names'!B$2,IF(A20&gt;-1,'Sales Stage Names'!B$4,'Sales Stage Names'!B$3)))))))))</f>
        <v>Not Assigned</v>
      </c>
      <c r="E20" s="63" t="str">
        <f aca="false">IF(A20&gt;6,"Customer",IF(A20&gt;1,"Target",IF(A20="","T",IF(A20&gt;0,"Dormant","Disqualified"))))</f>
        <v>T</v>
      </c>
      <c r="F20" s="64"/>
      <c r="G20" s="65" t="str">
        <f aca="false">IF((R20&lt;Dashboard!$M$1),"Yes","No")</f>
        <v>Yes</v>
      </c>
      <c r="H20" s="61" t="n">
        <f aca="false">I20/100*J20</f>
        <v>0</v>
      </c>
      <c r="I20" s="59"/>
      <c r="J20" s="61" t="n">
        <f aca="false">K20*L20</f>
        <v>0</v>
      </c>
      <c r="K20" s="66"/>
      <c r="L20" s="67"/>
      <c r="M20" s="59"/>
      <c r="N20" s="68"/>
      <c r="O20" s="69" t="n">
        <f aca="false">SUMPRODUCT('Communication Log'!E$5:E$7=1,'Communication Log'!B$5:B$7=F20)</f>
        <v>0</v>
      </c>
      <c r="P20" s="69" t="n">
        <f aca="false">SUMPRODUCT('Communication Log'!E$5:E$7=2,'Communication Log'!B$5:B$7=F20)</f>
        <v>0</v>
      </c>
      <c r="Q20" s="69" t="n">
        <f aca="false">SUMPRODUCT('Communication Log'!E$5:E$7=3,'Communication Log'!B$5:B$7=F20)</f>
        <v>0</v>
      </c>
      <c r="R20" s="74"/>
      <c r="S20" s="71"/>
      <c r="T20" s="72" t="s">
        <v>84</v>
      </c>
      <c r="U20" s="73"/>
      <c r="V20" s="73"/>
      <c r="W20" s="64"/>
      <c r="X20" s="72" t="s">
        <v>84</v>
      </c>
      <c r="Y20" s="73"/>
      <c r="Z20" s="74"/>
      <c r="AA20" s="76"/>
      <c r="AB20" s="73"/>
      <c r="AC20" s="73"/>
      <c r="AD20" s="73"/>
      <c r="CY20" s="0"/>
      <c r="CZ20" s="0"/>
      <c r="DA20" s="0"/>
      <c r="DB20" s="0"/>
    </row>
    <row r="21" customFormat="false" ht="12.95" hidden="false" customHeight="true" outlineLevel="0" collapsed="false">
      <c r="A21" s="59"/>
      <c r="B21" s="60" t="n">
        <f aca="false">RANK(C21,C$4:C$504)</f>
        <v>6</v>
      </c>
      <c r="C21" s="61" t="n">
        <f aca="false">IF(AND(A21&gt;4,A21&lt;7),H21,0)</f>
        <v>0</v>
      </c>
      <c r="D21" s="62" t="str">
        <f aca="false">IF(A21&gt;6,'Sales Stage Names'!B$11,IF(A21&gt;5,'Sales Stage Names'!B$10,IF(A21&gt;4,'Sales Stage Names'!B$9,IF(A21&gt;3,'Sales Stage Names'!B$8,IF(A21&gt;2,'Sales Stage Names'!B$7,IF(A21&gt;1,'Sales Stage Names'!B$6,IF(A21&gt;0,'Sales Stage Names'!B$5,IF(A21="",'Sales Stage Names'!B$2,IF(A21&gt;-1,'Sales Stage Names'!B$4,'Sales Stage Names'!B$3)))))))))</f>
        <v>Not Assigned</v>
      </c>
      <c r="E21" s="63" t="str">
        <f aca="false">IF(A21&gt;6,"Customer",IF(A21&gt;1,"Target",IF(A21="","T",IF(A21&gt;0,"Dormant","Disqualified"))))</f>
        <v>T</v>
      </c>
      <c r="F21" s="64"/>
      <c r="G21" s="65" t="str">
        <f aca="false">IF((R21&lt;Dashboard!$M$1),"Yes","No")</f>
        <v>Yes</v>
      </c>
      <c r="H21" s="61" t="n">
        <f aca="false">I21/100*J21</f>
        <v>0</v>
      </c>
      <c r="I21" s="59"/>
      <c r="J21" s="61" t="n">
        <f aca="false">K21*L21</f>
        <v>0</v>
      </c>
      <c r="K21" s="66"/>
      <c r="L21" s="67"/>
      <c r="M21" s="59"/>
      <c r="N21" s="68"/>
      <c r="O21" s="69" t="n">
        <f aca="false">SUMPRODUCT('Communication Log'!E$5:E$7=1,'Communication Log'!B$5:B$7=F21)</f>
        <v>0</v>
      </c>
      <c r="P21" s="69" t="n">
        <f aca="false">SUMPRODUCT('Communication Log'!E$5:E$7=2,'Communication Log'!B$5:B$7=F21)</f>
        <v>0</v>
      </c>
      <c r="Q21" s="69" t="n">
        <f aca="false">SUMPRODUCT('Communication Log'!E$5:E$7=3,'Communication Log'!B$5:B$7=F21)</f>
        <v>0</v>
      </c>
      <c r="R21" s="74"/>
      <c r="S21" s="71"/>
      <c r="T21" s="72" t="s">
        <v>84</v>
      </c>
      <c r="U21" s="73"/>
      <c r="V21" s="73"/>
      <c r="W21" s="64"/>
      <c r="X21" s="72" t="s">
        <v>84</v>
      </c>
      <c r="Y21" s="73"/>
      <c r="Z21" s="74"/>
      <c r="AA21" s="76"/>
      <c r="AB21" s="73"/>
      <c r="AC21" s="73"/>
      <c r="AD21" s="73"/>
      <c r="CY21" s="0"/>
      <c r="CZ21" s="0"/>
      <c r="DA21" s="0"/>
      <c r="DB21" s="0"/>
    </row>
    <row r="22" customFormat="false" ht="12.95" hidden="false" customHeight="true" outlineLevel="0" collapsed="false">
      <c r="A22" s="59"/>
      <c r="B22" s="60" t="n">
        <f aca="false">RANK(C22,C$4:C$504)</f>
        <v>6</v>
      </c>
      <c r="C22" s="61" t="n">
        <f aca="false">IF(AND(A22&gt;4,A22&lt;7),H22,0)</f>
        <v>0</v>
      </c>
      <c r="D22" s="62" t="str">
        <f aca="false">IF(A22&gt;6,'Sales Stage Names'!B$11,IF(A22&gt;5,'Sales Stage Names'!B$10,IF(A22&gt;4,'Sales Stage Names'!B$9,IF(A22&gt;3,'Sales Stage Names'!B$8,IF(A22&gt;2,'Sales Stage Names'!B$7,IF(A22&gt;1,'Sales Stage Names'!B$6,IF(A22&gt;0,'Sales Stage Names'!B$5,IF(A22="",'Sales Stage Names'!B$2,IF(A22&gt;-1,'Sales Stage Names'!B$4,'Sales Stage Names'!B$3)))))))))</f>
        <v>Not Assigned</v>
      </c>
      <c r="E22" s="63" t="str">
        <f aca="false">IF(A22&gt;6,"Customer",IF(A22&gt;1,"Target",IF(A22="","T",IF(A22&gt;0,"Dormant","Disqualified"))))</f>
        <v>T</v>
      </c>
      <c r="F22" s="64"/>
      <c r="G22" s="65" t="str">
        <f aca="false">IF((R22&lt;Dashboard!$M$1),"Yes","No")</f>
        <v>Yes</v>
      </c>
      <c r="H22" s="61" t="n">
        <f aca="false">I22/100*J22</f>
        <v>0</v>
      </c>
      <c r="I22" s="59"/>
      <c r="J22" s="61" t="n">
        <f aca="false">K22*L22</f>
        <v>0</v>
      </c>
      <c r="K22" s="66"/>
      <c r="L22" s="67"/>
      <c r="M22" s="59"/>
      <c r="N22" s="68"/>
      <c r="O22" s="69" t="n">
        <f aca="false">SUMPRODUCT('Communication Log'!E$5:E$7=1,'Communication Log'!B$5:B$7=F22)</f>
        <v>0</v>
      </c>
      <c r="P22" s="69" t="n">
        <f aca="false">SUMPRODUCT('Communication Log'!E$5:E$7=2,'Communication Log'!B$5:B$7=F22)</f>
        <v>0</v>
      </c>
      <c r="Q22" s="69" t="n">
        <f aca="false">SUMPRODUCT('Communication Log'!E$5:E$7=3,'Communication Log'!B$5:B$7=F22)</f>
        <v>0</v>
      </c>
      <c r="R22" s="74"/>
      <c r="S22" s="71"/>
      <c r="T22" s="72" t="s">
        <v>84</v>
      </c>
      <c r="U22" s="73"/>
      <c r="V22" s="73"/>
      <c r="W22" s="64"/>
      <c r="X22" s="72" t="s">
        <v>84</v>
      </c>
      <c r="Y22" s="73"/>
      <c r="Z22" s="74"/>
      <c r="AA22" s="76"/>
      <c r="AB22" s="73"/>
      <c r="AC22" s="73"/>
      <c r="AD22" s="73"/>
      <c r="CY22" s="0"/>
      <c r="CZ22" s="0"/>
      <c r="DA22" s="0"/>
      <c r="DB22" s="0"/>
    </row>
    <row r="23" customFormat="false" ht="12.95" hidden="false" customHeight="true" outlineLevel="0" collapsed="false">
      <c r="A23" s="59"/>
      <c r="B23" s="60" t="n">
        <f aca="false">RANK(C23,C$4:C$504)</f>
        <v>6</v>
      </c>
      <c r="C23" s="61" t="n">
        <f aca="false">IF(AND(A23&gt;4,A23&lt;7),H23,0)</f>
        <v>0</v>
      </c>
      <c r="D23" s="62" t="str">
        <f aca="false">IF(A23&gt;6,'Sales Stage Names'!B$11,IF(A23&gt;5,'Sales Stage Names'!B$10,IF(A23&gt;4,'Sales Stage Names'!B$9,IF(A23&gt;3,'Sales Stage Names'!B$8,IF(A23&gt;2,'Sales Stage Names'!B$7,IF(A23&gt;1,'Sales Stage Names'!B$6,IF(A23&gt;0,'Sales Stage Names'!B$5,IF(A23="",'Sales Stage Names'!B$2,IF(A23&gt;-1,'Sales Stage Names'!B$4,'Sales Stage Names'!B$3)))))))))</f>
        <v>Not Assigned</v>
      </c>
      <c r="E23" s="63" t="str">
        <f aca="false">IF(A23&gt;6,"Customer",IF(A23&gt;1,"Target",IF(A23="","T",IF(A23&gt;0,"Dormant","Disqualified"))))</f>
        <v>T</v>
      </c>
      <c r="F23" s="64"/>
      <c r="G23" s="65" t="str">
        <f aca="false">IF((R23&lt;Dashboard!$M$1),"Yes","No")</f>
        <v>Yes</v>
      </c>
      <c r="H23" s="61" t="n">
        <f aca="false">I23/100*J23</f>
        <v>0</v>
      </c>
      <c r="I23" s="59"/>
      <c r="J23" s="61" t="n">
        <f aca="false">K23*L23</f>
        <v>0</v>
      </c>
      <c r="K23" s="66"/>
      <c r="L23" s="67"/>
      <c r="M23" s="59"/>
      <c r="N23" s="68"/>
      <c r="O23" s="69" t="n">
        <f aca="false">SUMPRODUCT('Communication Log'!E$5:E$7=1,'Communication Log'!B$5:B$7=F23)</f>
        <v>0</v>
      </c>
      <c r="P23" s="69" t="n">
        <f aca="false">SUMPRODUCT('Communication Log'!E$5:E$7=2,'Communication Log'!B$5:B$7=F23)</f>
        <v>0</v>
      </c>
      <c r="Q23" s="69" t="n">
        <f aca="false">SUMPRODUCT('Communication Log'!E$5:E$7=3,'Communication Log'!B$5:B$7=F23)</f>
        <v>0</v>
      </c>
      <c r="R23" s="74"/>
      <c r="S23" s="71"/>
      <c r="T23" s="72" t="s">
        <v>84</v>
      </c>
      <c r="U23" s="73"/>
      <c r="V23" s="73"/>
      <c r="W23" s="64"/>
      <c r="X23" s="72" t="s">
        <v>84</v>
      </c>
      <c r="Y23" s="73"/>
      <c r="Z23" s="74"/>
      <c r="AA23" s="76"/>
      <c r="AB23" s="73"/>
      <c r="AC23" s="73"/>
      <c r="AD23" s="73"/>
      <c r="CY23" s="0"/>
      <c r="CZ23" s="0"/>
      <c r="DA23" s="0"/>
      <c r="DB23" s="0"/>
    </row>
    <row r="24" customFormat="false" ht="12.95" hidden="false" customHeight="true" outlineLevel="0" collapsed="false">
      <c r="A24" s="59"/>
      <c r="B24" s="60" t="n">
        <f aca="false">RANK(C24,C$4:C$504)</f>
        <v>6</v>
      </c>
      <c r="C24" s="61" t="n">
        <f aca="false">IF(AND(A24&gt;4,A24&lt;7),H24,0)</f>
        <v>0</v>
      </c>
      <c r="D24" s="62" t="str">
        <f aca="false">IF(A24&gt;6,'Sales Stage Names'!B$11,IF(A24&gt;5,'Sales Stage Names'!B$10,IF(A24&gt;4,'Sales Stage Names'!B$9,IF(A24&gt;3,'Sales Stage Names'!B$8,IF(A24&gt;2,'Sales Stage Names'!B$7,IF(A24&gt;1,'Sales Stage Names'!B$6,IF(A24&gt;0,'Sales Stage Names'!B$5,IF(A24="",'Sales Stage Names'!B$2,IF(A24&gt;-1,'Sales Stage Names'!B$4,'Sales Stage Names'!B$3)))))))))</f>
        <v>Not Assigned</v>
      </c>
      <c r="E24" s="63" t="str">
        <f aca="false">IF(A24&gt;6,"Customer",IF(A24&gt;1,"Target",IF(A24="","T",IF(A24&gt;0,"Dormant","Disqualified"))))</f>
        <v>T</v>
      </c>
      <c r="F24" s="64"/>
      <c r="G24" s="65" t="str">
        <f aca="false">IF((R24&lt;Dashboard!$M$1),"Yes","No")</f>
        <v>Yes</v>
      </c>
      <c r="H24" s="61" t="n">
        <f aca="false">I24/100*J24</f>
        <v>0</v>
      </c>
      <c r="I24" s="59"/>
      <c r="J24" s="61" t="n">
        <f aca="false">K24*L24</f>
        <v>0</v>
      </c>
      <c r="K24" s="66"/>
      <c r="L24" s="67"/>
      <c r="M24" s="59"/>
      <c r="N24" s="68"/>
      <c r="O24" s="69" t="n">
        <f aca="false">SUMPRODUCT('Communication Log'!E$5:E$7=1,'Communication Log'!B$5:B$7=F24)</f>
        <v>0</v>
      </c>
      <c r="P24" s="69" t="n">
        <f aca="false">SUMPRODUCT('Communication Log'!E$5:E$7=2,'Communication Log'!B$5:B$7=F24)</f>
        <v>0</v>
      </c>
      <c r="Q24" s="69" t="n">
        <f aca="false">SUMPRODUCT('Communication Log'!E$5:E$7=3,'Communication Log'!B$5:B$7=F24)</f>
        <v>0</v>
      </c>
      <c r="R24" s="74"/>
      <c r="S24" s="71"/>
      <c r="T24" s="72" t="s">
        <v>84</v>
      </c>
      <c r="U24" s="73"/>
      <c r="V24" s="73"/>
      <c r="W24" s="64"/>
      <c r="X24" s="72" t="s">
        <v>84</v>
      </c>
      <c r="Y24" s="73"/>
      <c r="Z24" s="74"/>
      <c r="AA24" s="76"/>
      <c r="AB24" s="73"/>
      <c r="AC24" s="73"/>
      <c r="AD24" s="73"/>
      <c r="CY24" s="0"/>
      <c r="CZ24" s="0"/>
      <c r="DA24" s="0"/>
      <c r="DB24" s="0"/>
    </row>
    <row r="25" customFormat="false" ht="12.95" hidden="false" customHeight="true" outlineLevel="0" collapsed="false">
      <c r="A25" s="59"/>
      <c r="B25" s="60" t="n">
        <f aca="false">RANK(C25,C$4:C$504)</f>
        <v>6</v>
      </c>
      <c r="C25" s="61" t="n">
        <f aca="false">IF(AND(A25&gt;4,A25&lt;7),H25,0)</f>
        <v>0</v>
      </c>
      <c r="D25" s="62" t="str">
        <f aca="false">IF(A25&gt;6,'Sales Stage Names'!B$11,IF(A25&gt;5,'Sales Stage Names'!B$10,IF(A25&gt;4,'Sales Stage Names'!B$9,IF(A25&gt;3,'Sales Stage Names'!B$8,IF(A25&gt;2,'Sales Stage Names'!B$7,IF(A25&gt;1,'Sales Stage Names'!B$6,IF(A25&gt;0,'Sales Stage Names'!B$5,IF(A25="",'Sales Stage Names'!B$2,IF(A25&gt;-1,'Sales Stage Names'!B$4,'Sales Stage Names'!B$3)))))))))</f>
        <v>Not Assigned</v>
      </c>
      <c r="E25" s="63" t="str">
        <f aca="false">IF(A25&gt;6,"Customer",IF(A25&gt;1,"Target",IF(A25="","T",IF(A25&gt;0,"Dormant","Disqualified"))))</f>
        <v>T</v>
      </c>
      <c r="F25" s="64"/>
      <c r="G25" s="65" t="str">
        <f aca="false">IF((R25&lt;Dashboard!$M$1),"Yes","No")</f>
        <v>Yes</v>
      </c>
      <c r="H25" s="61" t="n">
        <f aca="false">I25/100*J25</f>
        <v>0</v>
      </c>
      <c r="I25" s="59"/>
      <c r="J25" s="61" t="n">
        <f aca="false">K25*L25</f>
        <v>0</v>
      </c>
      <c r="K25" s="66"/>
      <c r="L25" s="67"/>
      <c r="M25" s="59"/>
      <c r="N25" s="68"/>
      <c r="O25" s="69" t="n">
        <f aca="false">SUMPRODUCT('Communication Log'!E$5:E$7=1,'Communication Log'!B$5:B$7=F25)</f>
        <v>0</v>
      </c>
      <c r="P25" s="69" t="n">
        <f aca="false">SUMPRODUCT('Communication Log'!E$5:E$7=2,'Communication Log'!B$5:B$7=F25)</f>
        <v>0</v>
      </c>
      <c r="Q25" s="69" t="n">
        <f aca="false">SUMPRODUCT('Communication Log'!E$5:E$7=3,'Communication Log'!B$5:B$7=F25)</f>
        <v>0</v>
      </c>
      <c r="R25" s="74"/>
      <c r="S25" s="71"/>
      <c r="T25" s="72" t="s">
        <v>84</v>
      </c>
      <c r="U25" s="73"/>
      <c r="V25" s="73"/>
      <c r="W25" s="64"/>
      <c r="X25" s="72" t="s">
        <v>84</v>
      </c>
      <c r="Y25" s="73"/>
      <c r="Z25" s="74"/>
      <c r="AA25" s="76"/>
      <c r="AB25" s="73"/>
      <c r="AC25" s="73"/>
      <c r="AD25" s="73"/>
      <c r="CY25" s="0"/>
      <c r="CZ25" s="0"/>
      <c r="DA25" s="0"/>
      <c r="DB25" s="0"/>
    </row>
    <row r="26" customFormat="false" ht="12.95" hidden="false" customHeight="true" outlineLevel="0" collapsed="false">
      <c r="A26" s="59"/>
      <c r="B26" s="60" t="n">
        <f aca="false">RANK(C26,C$4:C$504)</f>
        <v>6</v>
      </c>
      <c r="C26" s="61" t="n">
        <f aca="false">IF(AND(A26&gt;4,A26&lt;7),H26,0)</f>
        <v>0</v>
      </c>
      <c r="D26" s="62" t="str">
        <f aca="false">IF(A26&gt;6,'Sales Stage Names'!B$11,IF(A26&gt;5,'Sales Stage Names'!B$10,IF(A26&gt;4,'Sales Stage Names'!B$9,IF(A26&gt;3,'Sales Stage Names'!B$8,IF(A26&gt;2,'Sales Stage Names'!B$7,IF(A26&gt;1,'Sales Stage Names'!B$6,IF(A26&gt;0,'Sales Stage Names'!B$5,IF(A26="",'Sales Stage Names'!B$2,IF(A26&gt;-1,'Sales Stage Names'!B$4,'Sales Stage Names'!B$3)))))))))</f>
        <v>Not Assigned</v>
      </c>
      <c r="E26" s="63" t="str">
        <f aca="false">IF(A26&gt;6,"Customer",IF(A26&gt;1,"Target",IF(A26="","T",IF(A26&gt;0,"Dormant","Disqualified"))))</f>
        <v>T</v>
      </c>
      <c r="F26" s="64"/>
      <c r="G26" s="65" t="str">
        <f aca="false">IF((R26&lt;Dashboard!$M$1),"Yes","No")</f>
        <v>Yes</v>
      </c>
      <c r="H26" s="61" t="n">
        <f aca="false">I26/100*J26</f>
        <v>0</v>
      </c>
      <c r="I26" s="59"/>
      <c r="J26" s="61" t="n">
        <f aca="false">K26*L26</f>
        <v>0</v>
      </c>
      <c r="K26" s="66"/>
      <c r="L26" s="67"/>
      <c r="M26" s="59"/>
      <c r="N26" s="68"/>
      <c r="O26" s="69" t="n">
        <f aca="false">SUMPRODUCT('Communication Log'!E$5:E$7=1,'Communication Log'!B$5:B$7=F26)</f>
        <v>0</v>
      </c>
      <c r="P26" s="69" t="n">
        <f aca="false">SUMPRODUCT('Communication Log'!E$5:E$7=2,'Communication Log'!B$5:B$7=F26)</f>
        <v>0</v>
      </c>
      <c r="Q26" s="69" t="n">
        <f aca="false">SUMPRODUCT('Communication Log'!E$5:E$7=3,'Communication Log'!B$5:B$7=F26)</f>
        <v>0</v>
      </c>
      <c r="R26" s="74"/>
      <c r="S26" s="71"/>
      <c r="T26" s="72" t="s">
        <v>84</v>
      </c>
      <c r="U26" s="73"/>
      <c r="V26" s="73"/>
      <c r="W26" s="64"/>
      <c r="X26" s="72" t="s">
        <v>84</v>
      </c>
      <c r="Y26" s="73"/>
      <c r="Z26" s="74"/>
      <c r="AA26" s="76"/>
      <c r="AB26" s="73"/>
      <c r="AC26" s="73"/>
      <c r="AD26" s="73"/>
      <c r="CY26" s="0"/>
      <c r="CZ26" s="0"/>
      <c r="DA26" s="0"/>
      <c r="DB26" s="0"/>
    </row>
    <row r="27" customFormat="false" ht="12.95" hidden="false" customHeight="true" outlineLevel="0" collapsed="false">
      <c r="A27" s="59"/>
      <c r="B27" s="60" t="n">
        <f aca="false">RANK(C27,C$4:C$504)</f>
        <v>6</v>
      </c>
      <c r="C27" s="61" t="n">
        <f aca="false">IF(AND(A27&gt;4,A27&lt;7),H27,0)</f>
        <v>0</v>
      </c>
      <c r="D27" s="62" t="str">
        <f aca="false">IF(A27&gt;6,'Sales Stage Names'!B$11,IF(A27&gt;5,'Sales Stage Names'!B$10,IF(A27&gt;4,'Sales Stage Names'!B$9,IF(A27&gt;3,'Sales Stage Names'!B$8,IF(A27&gt;2,'Sales Stage Names'!B$7,IF(A27&gt;1,'Sales Stage Names'!B$6,IF(A27&gt;0,'Sales Stage Names'!B$5,IF(A27="",'Sales Stage Names'!B$2,IF(A27&gt;-1,'Sales Stage Names'!B$4,'Sales Stage Names'!B$3)))))))))</f>
        <v>Not Assigned</v>
      </c>
      <c r="E27" s="63" t="str">
        <f aca="false">IF(A27&gt;6,"Customer",IF(A27&gt;1,"Target",IF(A27="","T",IF(A27&gt;0,"Dormant","Disqualified"))))</f>
        <v>T</v>
      </c>
      <c r="F27" s="64"/>
      <c r="G27" s="65" t="str">
        <f aca="false">IF((R27&lt;Dashboard!$M$1),"Yes","No")</f>
        <v>Yes</v>
      </c>
      <c r="H27" s="61" t="n">
        <f aca="false">I27/100*J27</f>
        <v>0</v>
      </c>
      <c r="I27" s="59"/>
      <c r="J27" s="61" t="n">
        <f aca="false">K27*L27</f>
        <v>0</v>
      </c>
      <c r="K27" s="66"/>
      <c r="L27" s="67"/>
      <c r="M27" s="59"/>
      <c r="N27" s="68"/>
      <c r="O27" s="69" t="n">
        <f aca="false">SUMPRODUCT('Communication Log'!E$5:E$7=1,'Communication Log'!B$5:B$7=F27)</f>
        <v>0</v>
      </c>
      <c r="P27" s="69" t="n">
        <f aca="false">SUMPRODUCT('Communication Log'!E$5:E$7=2,'Communication Log'!B$5:B$7=F27)</f>
        <v>0</v>
      </c>
      <c r="Q27" s="69" t="n">
        <f aca="false">SUMPRODUCT('Communication Log'!E$5:E$7=3,'Communication Log'!B$5:B$7=F27)</f>
        <v>0</v>
      </c>
      <c r="R27" s="74"/>
      <c r="S27" s="71"/>
      <c r="T27" s="72" t="s">
        <v>84</v>
      </c>
      <c r="U27" s="73"/>
      <c r="V27" s="73"/>
      <c r="W27" s="64"/>
      <c r="X27" s="72" t="s">
        <v>84</v>
      </c>
      <c r="Y27" s="73"/>
      <c r="Z27" s="74"/>
      <c r="AA27" s="76"/>
      <c r="AB27" s="73"/>
      <c r="AC27" s="73"/>
      <c r="AD27" s="73"/>
      <c r="CY27" s="0"/>
      <c r="CZ27" s="0"/>
      <c r="DA27" s="0"/>
      <c r="DB27" s="0"/>
    </row>
    <row r="28" customFormat="false" ht="12.95" hidden="false" customHeight="true" outlineLevel="0" collapsed="false">
      <c r="A28" s="59"/>
      <c r="B28" s="60" t="n">
        <f aca="false">RANK(C28,C$4:C$504)</f>
        <v>6</v>
      </c>
      <c r="C28" s="61" t="n">
        <f aca="false">IF(AND(A28&gt;4,A28&lt;7),H28,0)</f>
        <v>0</v>
      </c>
      <c r="D28" s="62" t="str">
        <f aca="false">IF(A28&gt;6,'Sales Stage Names'!B$11,IF(A28&gt;5,'Sales Stage Names'!B$10,IF(A28&gt;4,'Sales Stage Names'!B$9,IF(A28&gt;3,'Sales Stage Names'!B$8,IF(A28&gt;2,'Sales Stage Names'!B$7,IF(A28&gt;1,'Sales Stage Names'!B$6,IF(A28&gt;0,'Sales Stage Names'!B$5,IF(A28="",'Sales Stage Names'!B$2,IF(A28&gt;-1,'Sales Stage Names'!B$4,'Sales Stage Names'!B$3)))))))))</f>
        <v>Not Assigned</v>
      </c>
      <c r="E28" s="63" t="str">
        <f aca="false">IF(A28&gt;6,"Customer",IF(A28&gt;1,"Target",IF(A28="","T",IF(A28&gt;0,"Dormant","Disqualified"))))</f>
        <v>T</v>
      </c>
      <c r="F28" s="64"/>
      <c r="G28" s="65" t="str">
        <f aca="false">IF((R28&lt;Dashboard!$M$1),"Yes","No")</f>
        <v>Yes</v>
      </c>
      <c r="H28" s="61" t="n">
        <f aca="false">I28/100*J28</f>
        <v>0</v>
      </c>
      <c r="I28" s="59"/>
      <c r="J28" s="61" t="n">
        <f aca="false">K28*L28</f>
        <v>0</v>
      </c>
      <c r="K28" s="66"/>
      <c r="L28" s="67"/>
      <c r="M28" s="59"/>
      <c r="N28" s="68"/>
      <c r="O28" s="69" t="n">
        <f aca="false">SUMPRODUCT('Communication Log'!E$5:E$7=1,'Communication Log'!B$5:B$7=F28)</f>
        <v>0</v>
      </c>
      <c r="P28" s="69" t="n">
        <f aca="false">SUMPRODUCT('Communication Log'!E$5:E$7=2,'Communication Log'!B$5:B$7=F28)</f>
        <v>0</v>
      </c>
      <c r="Q28" s="69" t="n">
        <f aca="false">SUMPRODUCT('Communication Log'!E$5:E$7=3,'Communication Log'!B$5:B$7=F28)</f>
        <v>0</v>
      </c>
      <c r="R28" s="74"/>
      <c r="S28" s="71"/>
      <c r="T28" s="72" t="s">
        <v>84</v>
      </c>
      <c r="U28" s="73"/>
      <c r="V28" s="73"/>
      <c r="W28" s="64"/>
      <c r="X28" s="72" t="s">
        <v>84</v>
      </c>
      <c r="Y28" s="73"/>
      <c r="Z28" s="74"/>
      <c r="AA28" s="76"/>
      <c r="AB28" s="73"/>
      <c r="AC28" s="73"/>
      <c r="AD28" s="73"/>
      <c r="CY28" s="0"/>
      <c r="CZ28" s="0"/>
      <c r="DA28" s="0"/>
      <c r="DB28" s="0"/>
    </row>
    <row r="29" customFormat="false" ht="12.95" hidden="false" customHeight="true" outlineLevel="0" collapsed="false">
      <c r="A29" s="59"/>
      <c r="B29" s="60" t="n">
        <f aca="false">RANK(C29,C$4:C$504)</f>
        <v>6</v>
      </c>
      <c r="C29" s="61" t="n">
        <f aca="false">IF(AND(A29&gt;4,A29&lt;7),H29,0)</f>
        <v>0</v>
      </c>
      <c r="D29" s="62" t="str">
        <f aca="false">IF(A29&gt;6,'Sales Stage Names'!B$11,IF(A29&gt;5,'Sales Stage Names'!B$10,IF(A29&gt;4,'Sales Stage Names'!B$9,IF(A29&gt;3,'Sales Stage Names'!B$8,IF(A29&gt;2,'Sales Stage Names'!B$7,IF(A29&gt;1,'Sales Stage Names'!B$6,IF(A29&gt;0,'Sales Stage Names'!B$5,IF(A29="",'Sales Stage Names'!B$2,IF(A29&gt;-1,'Sales Stage Names'!B$4,'Sales Stage Names'!B$3)))))))))</f>
        <v>Not Assigned</v>
      </c>
      <c r="E29" s="63" t="str">
        <f aca="false">IF(A29&gt;6,"Customer",IF(A29&gt;1,"Target",IF(A29="","T",IF(A29&gt;0,"Dormant","Disqualified"))))</f>
        <v>T</v>
      </c>
      <c r="F29" s="64"/>
      <c r="G29" s="65" t="str">
        <f aca="false">IF((R29&lt;Dashboard!$M$1),"Yes","No")</f>
        <v>Yes</v>
      </c>
      <c r="H29" s="61" t="n">
        <f aca="false">I29/100*J29</f>
        <v>0</v>
      </c>
      <c r="I29" s="59"/>
      <c r="J29" s="61" t="n">
        <f aca="false">K29*L29</f>
        <v>0</v>
      </c>
      <c r="K29" s="66"/>
      <c r="L29" s="67"/>
      <c r="M29" s="59"/>
      <c r="N29" s="68"/>
      <c r="O29" s="69" t="n">
        <f aca="false">SUMPRODUCT('Communication Log'!E$5:E$7=1,'Communication Log'!B$5:B$7=F29)</f>
        <v>0</v>
      </c>
      <c r="P29" s="69" t="n">
        <f aca="false">SUMPRODUCT('Communication Log'!E$5:E$7=2,'Communication Log'!B$5:B$7=F29)</f>
        <v>0</v>
      </c>
      <c r="Q29" s="69" t="n">
        <f aca="false">SUMPRODUCT('Communication Log'!E$5:E$7=3,'Communication Log'!B$5:B$7=F29)</f>
        <v>0</v>
      </c>
      <c r="R29" s="74"/>
      <c r="S29" s="71"/>
      <c r="T29" s="72" t="s">
        <v>84</v>
      </c>
      <c r="U29" s="73"/>
      <c r="V29" s="73"/>
      <c r="W29" s="64"/>
      <c r="X29" s="72" t="s">
        <v>84</v>
      </c>
      <c r="Y29" s="73"/>
      <c r="Z29" s="74"/>
      <c r="AA29" s="76"/>
      <c r="AB29" s="73"/>
      <c r="AC29" s="73"/>
      <c r="AD29" s="73"/>
      <c r="CY29" s="0"/>
      <c r="CZ29" s="0"/>
      <c r="DA29" s="0"/>
      <c r="DB29" s="0"/>
    </row>
    <row r="30" customFormat="false" ht="12.95" hidden="false" customHeight="true" outlineLevel="0" collapsed="false">
      <c r="A30" s="59"/>
      <c r="B30" s="60" t="n">
        <f aca="false">RANK(C30,C$4:C$504)</f>
        <v>6</v>
      </c>
      <c r="C30" s="61" t="n">
        <f aca="false">IF(AND(A30&gt;4,A30&lt;7),H30,0)</f>
        <v>0</v>
      </c>
      <c r="D30" s="62" t="str">
        <f aca="false">IF(A30&gt;6,'Sales Stage Names'!B$11,IF(A30&gt;5,'Sales Stage Names'!B$10,IF(A30&gt;4,'Sales Stage Names'!B$9,IF(A30&gt;3,'Sales Stage Names'!B$8,IF(A30&gt;2,'Sales Stage Names'!B$7,IF(A30&gt;1,'Sales Stage Names'!B$6,IF(A30&gt;0,'Sales Stage Names'!B$5,IF(A30="",'Sales Stage Names'!B$2,IF(A30&gt;-1,'Sales Stage Names'!B$4,'Sales Stage Names'!B$3)))))))))</f>
        <v>Not Assigned</v>
      </c>
      <c r="E30" s="63" t="str">
        <f aca="false">IF(A30&gt;6,"Customer",IF(A30&gt;1,"Target",IF(A30="","T",IF(A30&gt;0,"Dormant","Disqualified"))))</f>
        <v>T</v>
      </c>
      <c r="F30" s="64"/>
      <c r="G30" s="65" t="str">
        <f aca="false">IF((R30&lt;Dashboard!$M$1),"Yes","No")</f>
        <v>Yes</v>
      </c>
      <c r="H30" s="61" t="n">
        <f aca="false">I30/100*J30</f>
        <v>0</v>
      </c>
      <c r="I30" s="59"/>
      <c r="J30" s="61" t="n">
        <f aca="false">K30*L30</f>
        <v>0</v>
      </c>
      <c r="K30" s="66"/>
      <c r="L30" s="67"/>
      <c r="M30" s="59"/>
      <c r="N30" s="68"/>
      <c r="O30" s="69" t="n">
        <f aca="false">SUMPRODUCT('Communication Log'!E$5:E$7=1,'Communication Log'!B$5:B$7=F30)</f>
        <v>0</v>
      </c>
      <c r="P30" s="69" t="n">
        <f aca="false">SUMPRODUCT('Communication Log'!E$5:E$7=2,'Communication Log'!B$5:B$7=F30)</f>
        <v>0</v>
      </c>
      <c r="Q30" s="69" t="n">
        <f aca="false">SUMPRODUCT('Communication Log'!E$5:E$7=3,'Communication Log'!B$5:B$7=F30)</f>
        <v>0</v>
      </c>
      <c r="R30" s="74"/>
      <c r="S30" s="71"/>
      <c r="T30" s="72" t="s">
        <v>84</v>
      </c>
      <c r="U30" s="73"/>
      <c r="V30" s="73"/>
      <c r="W30" s="64"/>
      <c r="X30" s="72" t="s">
        <v>84</v>
      </c>
      <c r="Y30" s="73"/>
      <c r="Z30" s="74"/>
      <c r="AA30" s="76"/>
      <c r="AB30" s="73"/>
      <c r="AC30" s="73"/>
      <c r="AD30" s="73"/>
      <c r="CY30" s="0"/>
      <c r="CZ30" s="0"/>
      <c r="DA30" s="0"/>
      <c r="DB30" s="0"/>
    </row>
    <row r="31" customFormat="false" ht="12.95" hidden="false" customHeight="true" outlineLevel="0" collapsed="false">
      <c r="A31" s="59"/>
      <c r="B31" s="60" t="n">
        <f aca="false">RANK(C31,C$4:C$504)</f>
        <v>6</v>
      </c>
      <c r="C31" s="61" t="n">
        <f aca="false">IF(AND(A31&gt;4,A31&lt;7),H31,0)</f>
        <v>0</v>
      </c>
      <c r="D31" s="62" t="str">
        <f aca="false">IF(A31&gt;6,'Sales Stage Names'!B$11,IF(A31&gt;5,'Sales Stage Names'!B$10,IF(A31&gt;4,'Sales Stage Names'!B$9,IF(A31&gt;3,'Sales Stage Names'!B$8,IF(A31&gt;2,'Sales Stage Names'!B$7,IF(A31&gt;1,'Sales Stage Names'!B$6,IF(A31&gt;0,'Sales Stage Names'!B$5,IF(A31="",'Sales Stage Names'!B$2,IF(A31&gt;-1,'Sales Stage Names'!B$4,'Sales Stage Names'!B$3)))))))))</f>
        <v>Not Assigned</v>
      </c>
      <c r="E31" s="63" t="str">
        <f aca="false">IF(A31&gt;6,"Customer",IF(A31&gt;1,"Target",IF(A31="","T",IF(A31&gt;0,"Dormant","Disqualified"))))</f>
        <v>T</v>
      </c>
      <c r="F31" s="64"/>
      <c r="G31" s="65" t="str">
        <f aca="false">IF((R31&lt;Dashboard!$M$1),"Yes","No")</f>
        <v>Yes</v>
      </c>
      <c r="H31" s="61" t="n">
        <f aca="false">I31/100*J31</f>
        <v>0</v>
      </c>
      <c r="I31" s="59"/>
      <c r="J31" s="61" t="n">
        <f aca="false">K31*L31</f>
        <v>0</v>
      </c>
      <c r="K31" s="66"/>
      <c r="L31" s="67"/>
      <c r="M31" s="59"/>
      <c r="N31" s="68"/>
      <c r="O31" s="69" t="n">
        <f aca="false">SUMPRODUCT('Communication Log'!E$5:E$7=1,'Communication Log'!B$5:B$7=F31)</f>
        <v>0</v>
      </c>
      <c r="P31" s="69" t="n">
        <f aca="false">SUMPRODUCT('Communication Log'!E$5:E$7=2,'Communication Log'!B$5:B$7=F31)</f>
        <v>0</v>
      </c>
      <c r="Q31" s="69" t="n">
        <f aca="false">SUMPRODUCT('Communication Log'!E$5:E$7=3,'Communication Log'!B$5:B$7=F31)</f>
        <v>0</v>
      </c>
      <c r="R31" s="74"/>
      <c r="S31" s="71"/>
      <c r="T31" s="72" t="s">
        <v>84</v>
      </c>
      <c r="U31" s="73"/>
      <c r="V31" s="73"/>
      <c r="W31" s="64"/>
      <c r="X31" s="72" t="s">
        <v>84</v>
      </c>
      <c r="Y31" s="73"/>
      <c r="Z31" s="74"/>
      <c r="AA31" s="76"/>
      <c r="AB31" s="73"/>
      <c r="AC31" s="73"/>
      <c r="AD31" s="73"/>
      <c r="CY31" s="0"/>
      <c r="CZ31" s="0"/>
      <c r="DA31" s="0"/>
      <c r="DB31" s="0"/>
    </row>
    <row r="32" customFormat="false" ht="12.95" hidden="false" customHeight="true" outlineLevel="0" collapsed="false">
      <c r="A32" s="59"/>
      <c r="B32" s="60" t="n">
        <f aca="false">RANK(C32,C$4:C$504)</f>
        <v>6</v>
      </c>
      <c r="C32" s="61" t="n">
        <f aca="false">IF(AND(A32&gt;4,A32&lt;7),H32,0)</f>
        <v>0</v>
      </c>
      <c r="D32" s="62" t="str">
        <f aca="false">IF(A32&gt;6,'Sales Stage Names'!B$11,IF(A32&gt;5,'Sales Stage Names'!B$10,IF(A32&gt;4,'Sales Stage Names'!B$9,IF(A32&gt;3,'Sales Stage Names'!B$8,IF(A32&gt;2,'Sales Stage Names'!B$7,IF(A32&gt;1,'Sales Stage Names'!B$6,IF(A32&gt;0,'Sales Stage Names'!B$5,IF(A32="",'Sales Stage Names'!B$2,IF(A32&gt;-1,'Sales Stage Names'!B$4,'Sales Stage Names'!B$3)))))))))</f>
        <v>Not Assigned</v>
      </c>
      <c r="E32" s="63" t="str">
        <f aca="false">IF(A32&gt;6,"Customer",IF(A32&gt;1,"Target",IF(A32="","T",IF(A32&gt;0,"Dormant","Disqualified"))))</f>
        <v>T</v>
      </c>
      <c r="F32" s="64"/>
      <c r="G32" s="65" t="str">
        <f aca="false">IF((R32&lt;Dashboard!$M$1),"Yes","No")</f>
        <v>Yes</v>
      </c>
      <c r="H32" s="61" t="n">
        <f aca="false">I32/100*J32</f>
        <v>0</v>
      </c>
      <c r="I32" s="59"/>
      <c r="J32" s="61" t="n">
        <f aca="false">K32*L32</f>
        <v>0</v>
      </c>
      <c r="K32" s="66"/>
      <c r="L32" s="67"/>
      <c r="M32" s="59"/>
      <c r="N32" s="68"/>
      <c r="O32" s="69" t="n">
        <f aca="false">SUMPRODUCT('Communication Log'!E$5:E$7=1,'Communication Log'!B$5:B$7=F32)</f>
        <v>0</v>
      </c>
      <c r="P32" s="69" t="n">
        <f aca="false">SUMPRODUCT('Communication Log'!E$5:E$7=2,'Communication Log'!B$5:B$7=F32)</f>
        <v>0</v>
      </c>
      <c r="Q32" s="69" t="n">
        <f aca="false">SUMPRODUCT('Communication Log'!E$5:E$7=3,'Communication Log'!B$5:B$7=F32)</f>
        <v>0</v>
      </c>
      <c r="R32" s="74"/>
      <c r="S32" s="71"/>
      <c r="T32" s="72" t="s">
        <v>84</v>
      </c>
      <c r="U32" s="73"/>
      <c r="V32" s="73"/>
      <c r="W32" s="64"/>
      <c r="X32" s="72" t="s">
        <v>84</v>
      </c>
      <c r="Y32" s="73"/>
      <c r="Z32" s="74"/>
      <c r="AA32" s="76"/>
      <c r="AB32" s="73"/>
      <c r="AC32" s="73"/>
      <c r="AD32" s="73"/>
      <c r="CY32" s="0"/>
      <c r="CZ32" s="0"/>
      <c r="DA32" s="0"/>
      <c r="DB32" s="0"/>
    </row>
    <row r="33" customFormat="false" ht="12.95" hidden="false" customHeight="true" outlineLevel="0" collapsed="false">
      <c r="A33" s="59"/>
      <c r="B33" s="60" t="n">
        <f aca="false">RANK(C33,C$4:C$504)</f>
        <v>6</v>
      </c>
      <c r="C33" s="61" t="n">
        <f aca="false">IF(AND(A33&gt;4,A33&lt;7),H33,0)</f>
        <v>0</v>
      </c>
      <c r="D33" s="62" t="str">
        <f aca="false">IF(A33&gt;6,'Sales Stage Names'!B$11,IF(A33&gt;5,'Sales Stage Names'!B$10,IF(A33&gt;4,'Sales Stage Names'!B$9,IF(A33&gt;3,'Sales Stage Names'!B$8,IF(A33&gt;2,'Sales Stage Names'!B$7,IF(A33&gt;1,'Sales Stage Names'!B$6,IF(A33&gt;0,'Sales Stage Names'!B$5,IF(A33="",'Sales Stage Names'!B$2,IF(A33&gt;-1,'Sales Stage Names'!B$4,'Sales Stage Names'!B$3)))))))))</f>
        <v>Not Assigned</v>
      </c>
      <c r="E33" s="63" t="str">
        <f aca="false">IF(A33&gt;6,"Customer",IF(A33&gt;1,"Target",IF(A33="","T",IF(A33&gt;0,"Dormant","Disqualified"))))</f>
        <v>T</v>
      </c>
      <c r="F33" s="64"/>
      <c r="G33" s="65" t="str">
        <f aca="false">IF((R33&lt;Dashboard!$M$1),"Yes","No")</f>
        <v>Yes</v>
      </c>
      <c r="H33" s="61" t="n">
        <f aca="false">I33/100*J33</f>
        <v>0</v>
      </c>
      <c r="I33" s="59"/>
      <c r="J33" s="61" t="n">
        <f aca="false">K33*L33</f>
        <v>0</v>
      </c>
      <c r="K33" s="66"/>
      <c r="L33" s="67"/>
      <c r="M33" s="59"/>
      <c r="N33" s="68"/>
      <c r="O33" s="69" t="n">
        <f aca="false">SUMPRODUCT('Communication Log'!E$5:E$7=1,'Communication Log'!B$5:B$7=F33)</f>
        <v>0</v>
      </c>
      <c r="P33" s="69" t="n">
        <f aca="false">SUMPRODUCT('Communication Log'!E$5:E$7=2,'Communication Log'!B$5:B$7=F33)</f>
        <v>0</v>
      </c>
      <c r="Q33" s="69" t="n">
        <f aca="false">SUMPRODUCT('Communication Log'!E$5:E$7=3,'Communication Log'!B$5:B$7=F33)</f>
        <v>0</v>
      </c>
      <c r="R33" s="74"/>
      <c r="S33" s="71"/>
      <c r="T33" s="72" t="s">
        <v>84</v>
      </c>
      <c r="U33" s="73"/>
      <c r="V33" s="73"/>
      <c r="W33" s="64"/>
      <c r="X33" s="72" t="s">
        <v>84</v>
      </c>
      <c r="Y33" s="73"/>
      <c r="Z33" s="74"/>
      <c r="AA33" s="76"/>
      <c r="AB33" s="73"/>
      <c r="AC33" s="73"/>
      <c r="AD33" s="73"/>
      <c r="CY33" s="0"/>
      <c r="CZ33" s="0"/>
      <c r="DA33" s="0"/>
      <c r="DB33" s="0"/>
    </row>
    <row r="34" customFormat="false" ht="12.95" hidden="false" customHeight="true" outlineLevel="0" collapsed="false">
      <c r="A34" s="59"/>
      <c r="B34" s="60" t="n">
        <f aca="false">RANK(C34,C$4:C$504)</f>
        <v>6</v>
      </c>
      <c r="C34" s="61" t="n">
        <f aca="false">IF(AND(A34&gt;4,A34&lt;7),H34,0)</f>
        <v>0</v>
      </c>
      <c r="D34" s="62" t="str">
        <f aca="false">IF(A34&gt;6,'Sales Stage Names'!B$11,IF(A34&gt;5,'Sales Stage Names'!B$10,IF(A34&gt;4,'Sales Stage Names'!B$9,IF(A34&gt;3,'Sales Stage Names'!B$8,IF(A34&gt;2,'Sales Stage Names'!B$7,IF(A34&gt;1,'Sales Stage Names'!B$6,IF(A34&gt;0,'Sales Stage Names'!B$5,IF(A34="",'Sales Stage Names'!B$2,IF(A34&gt;-1,'Sales Stage Names'!B$4,'Sales Stage Names'!B$3)))))))))</f>
        <v>Not Assigned</v>
      </c>
      <c r="E34" s="63" t="str">
        <f aca="false">IF(A34&gt;6,"Customer",IF(A34&gt;1,"Target",IF(A34="","T",IF(A34&gt;0,"Dormant","Disqualified"))))</f>
        <v>T</v>
      </c>
      <c r="F34" s="64"/>
      <c r="G34" s="65" t="str">
        <f aca="false">IF((R34&lt;Dashboard!$M$1),"Yes","No")</f>
        <v>Yes</v>
      </c>
      <c r="H34" s="61" t="n">
        <f aca="false">I34/100*J34</f>
        <v>0</v>
      </c>
      <c r="I34" s="59"/>
      <c r="J34" s="61" t="n">
        <f aca="false">K34*L34</f>
        <v>0</v>
      </c>
      <c r="K34" s="66"/>
      <c r="L34" s="67"/>
      <c r="M34" s="59"/>
      <c r="N34" s="68"/>
      <c r="O34" s="69" t="n">
        <f aca="false">SUMPRODUCT('Communication Log'!E$5:E$7=1,'Communication Log'!B$5:B$7=F34)</f>
        <v>0</v>
      </c>
      <c r="P34" s="69" t="n">
        <f aca="false">SUMPRODUCT('Communication Log'!E$5:E$7=2,'Communication Log'!B$5:B$7=F34)</f>
        <v>0</v>
      </c>
      <c r="Q34" s="69" t="n">
        <f aca="false">SUMPRODUCT('Communication Log'!E$5:E$7=3,'Communication Log'!B$5:B$7=F34)</f>
        <v>0</v>
      </c>
      <c r="R34" s="74"/>
      <c r="S34" s="71"/>
      <c r="T34" s="72" t="s">
        <v>84</v>
      </c>
      <c r="U34" s="73"/>
      <c r="V34" s="73"/>
      <c r="W34" s="64"/>
      <c r="X34" s="72" t="s">
        <v>84</v>
      </c>
      <c r="Y34" s="73"/>
      <c r="Z34" s="74"/>
      <c r="AA34" s="76"/>
      <c r="AB34" s="73"/>
      <c r="AC34" s="73"/>
      <c r="AD34" s="73"/>
      <c r="CY34" s="0"/>
      <c r="CZ34" s="0"/>
      <c r="DA34" s="0"/>
      <c r="DB34" s="0"/>
    </row>
    <row r="35" customFormat="false" ht="12.95" hidden="false" customHeight="true" outlineLevel="0" collapsed="false">
      <c r="A35" s="59"/>
      <c r="B35" s="60" t="n">
        <f aca="false">RANK(C35,C$4:C$504)</f>
        <v>6</v>
      </c>
      <c r="C35" s="61" t="n">
        <f aca="false">IF(AND(A35&gt;4,A35&lt;7),H35,0)</f>
        <v>0</v>
      </c>
      <c r="D35" s="62" t="str">
        <f aca="false">IF(A35&gt;6,'Sales Stage Names'!B$11,IF(A35&gt;5,'Sales Stage Names'!B$10,IF(A35&gt;4,'Sales Stage Names'!B$9,IF(A35&gt;3,'Sales Stage Names'!B$8,IF(A35&gt;2,'Sales Stage Names'!B$7,IF(A35&gt;1,'Sales Stage Names'!B$6,IF(A35&gt;0,'Sales Stage Names'!B$5,IF(A35="",'Sales Stage Names'!B$2,IF(A35&gt;-1,'Sales Stage Names'!B$4,'Sales Stage Names'!B$3)))))))))</f>
        <v>Not Assigned</v>
      </c>
      <c r="E35" s="63" t="str">
        <f aca="false">IF(A35&gt;6,"Customer",IF(A35&gt;1,"Target",IF(A35="","T",IF(A35&gt;0,"Dormant","Disqualified"))))</f>
        <v>T</v>
      </c>
      <c r="F35" s="64"/>
      <c r="G35" s="65" t="str">
        <f aca="false">IF((R35&lt;Dashboard!$M$1),"Yes","No")</f>
        <v>Yes</v>
      </c>
      <c r="H35" s="61" t="n">
        <f aca="false">I35/100*J35</f>
        <v>0</v>
      </c>
      <c r="I35" s="59"/>
      <c r="J35" s="61" t="n">
        <f aca="false">K35*L35</f>
        <v>0</v>
      </c>
      <c r="K35" s="66"/>
      <c r="L35" s="67"/>
      <c r="M35" s="59"/>
      <c r="N35" s="68"/>
      <c r="O35" s="69" t="n">
        <f aca="false">SUMPRODUCT('Communication Log'!E$5:E$7=1,'Communication Log'!B$5:B$7=F35)</f>
        <v>0</v>
      </c>
      <c r="P35" s="69" t="n">
        <f aca="false">SUMPRODUCT('Communication Log'!E$5:E$7=2,'Communication Log'!B$5:B$7=F35)</f>
        <v>0</v>
      </c>
      <c r="Q35" s="69" t="n">
        <f aca="false">SUMPRODUCT('Communication Log'!E$5:E$7=3,'Communication Log'!B$5:B$7=F35)</f>
        <v>0</v>
      </c>
      <c r="R35" s="74"/>
      <c r="S35" s="71"/>
      <c r="T35" s="72" t="s">
        <v>84</v>
      </c>
      <c r="U35" s="73"/>
      <c r="V35" s="73"/>
      <c r="W35" s="64"/>
      <c r="X35" s="72" t="s">
        <v>84</v>
      </c>
      <c r="Y35" s="73"/>
      <c r="Z35" s="74"/>
      <c r="AA35" s="76"/>
      <c r="AB35" s="73"/>
      <c r="AC35" s="73"/>
      <c r="AD35" s="73"/>
      <c r="CY35" s="0"/>
      <c r="CZ35" s="0"/>
      <c r="DA35" s="0"/>
      <c r="DB35" s="0"/>
    </row>
    <row r="36" customFormat="false" ht="12.95" hidden="false" customHeight="true" outlineLevel="0" collapsed="false">
      <c r="A36" s="59"/>
      <c r="B36" s="60" t="n">
        <f aca="false">RANK(C36,C$4:C$504)</f>
        <v>6</v>
      </c>
      <c r="C36" s="61" t="n">
        <f aca="false">IF(AND(A36&gt;4,A36&lt;7),H36,0)</f>
        <v>0</v>
      </c>
      <c r="D36" s="62" t="str">
        <f aca="false">IF(A36&gt;6,'Sales Stage Names'!B$11,IF(A36&gt;5,'Sales Stage Names'!B$10,IF(A36&gt;4,'Sales Stage Names'!B$9,IF(A36&gt;3,'Sales Stage Names'!B$8,IF(A36&gt;2,'Sales Stage Names'!B$7,IF(A36&gt;1,'Sales Stage Names'!B$6,IF(A36&gt;0,'Sales Stage Names'!B$5,IF(A36="",'Sales Stage Names'!B$2,IF(A36&gt;-1,'Sales Stage Names'!B$4,'Sales Stage Names'!B$3)))))))))</f>
        <v>Not Assigned</v>
      </c>
      <c r="E36" s="63" t="str">
        <f aca="false">IF(A36&gt;6,"Customer",IF(A36&gt;1,"Target",IF(A36="","T",IF(A36&gt;0,"Dormant","Disqualified"))))</f>
        <v>T</v>
      </c>
      <c r="F36" s="64"/>
      <c r="G36" s="65" t="str">
        <f aca="false">IF((R36&lt;Dashboard!$M$1),"Yes","No")</f>
        <v>Yes</v>
      </c>
      <c r="H36" s="61" t="n">
        <f aca="false">I36/100*J36</f>
        <v>0</v>
      </c>
      <c r="I36" s="59"/>
      <c r="J36" s="61" t="n">
        <f aca="false">K36*L36</f>
        <v>0</v>
      </c>
      <c r="K36" s="66"/>
      <c r="L36" s="67"/>
      <c r="M36" s="59"/>
      <c r="N36" s="68"/>
      <c r="O36" s="69" t="n">
        <f aca="false">SUMPRODUCT('Communication Log'!E$5:E$7=1,'Communication Log'!B$5:B$7=F36)</f>
        <v>0</v>
      </c>
      <c r="P36" s="69" t="n">
        <f aca="false">SUMPRODUCT('Communication Log'!E$5:E$7=2,'Communication Log'!B$5:B$7=F36)</f>
        <v>0</v>
      </c>
      <c r="Q36" s="69" t="n">
        <f aca="false">SUMPRODUCT('Communication Log'!E$5:E$7=3,'Communication Log'!B$5:B$7=F36)</f>
        <v>0</v>
      </c>
      <c r="R36" s="74"/>
      <c r="S36" s="71"/>
      <c r="T36" s="72" t="s">
        <v>84</v>
      </c>
      <c r="U36" s="73"/>
      <c r="V36" s="73"/>
      <c r="W36" s="64"/>
      <c r="X36" s="72" t="s">
        <v>84</v>
      </c>
      <c r="Y36" s="73"/>
      <c r="Z36" s="74"/>
      <c r="AA36" s="76"/>
      <c r="AB36" s="73"/>
      <c r="AC36" s="73"/>
      <c r="AD36" s="73"/>
      <c r="CY36" s="0"/>
      <c r="CZ36" s="0"/>
      <c r="DA36" s="0"/>
      <c r="DB36" s="0"/>
    </row>
    <row r="37" customFormat="false" ht="12.95" hidden="false" customHeight="true" outlineLevel="0" collapsed="false">
      <c r="A37" s="59"/>
      <c r="B37" s="60" t="n">
        <f aca="false">RANK(C37,C$4:C$504)</f>
        <v>6</v>
      </c>
      <c r="C37" s="61" t="n">
        <f aca="false">IF(AND(A37&gt;4,A37&lt;7),H37,0)</f>
        <v>0</v>
      </c>
      <c r="D37" s="62" t="str">
        <f aca="false">IF(A37&gt;6,'Sales Stage Names'!B$11,IF(A37&gt;5,'Sales Stage Names'!B$10,IF(A37&gt;4,'Sales Stage Names'!B$9,IF(A37&gt;3,'Sales Stage Names'!B$8,IF(A37&gt;2,'Sales Stage Names'!B$7,IF(A37&gt;1,'Sales Stage Names'!B$6,IF(A37&gt;0,'Sales Stage Names'!B$5,IF(A37="",'Sales Stage Names'!B$2,IF(A37&gt;-1,'Sales Stage Names'!B$4,'Sales Stage Names'!B$3)))))))))</f>
        <v>Not Assigned</v>
      </c>
      <c r="E37" s="63" t="str">
        <f aca="false">IF(A37&gt;6,"Customer",IF(A37&gt;1,"Target",IF(A37="","T",IF(A37&gt;0,"Dormant","Disqualified"))))</f>
        <v>T</v>
      </c>
      <c r="F37" s="64"/>
      <c r="G37" s="65" t="str">
        <f aca="false">IF((R37&lt;Dashboard!$M$1),"Yes","No")</f>
        <v>Yes</v>
      </c>
      <c r="H37" s="61" t="n">
        <f aca="false">I37/100*J37</f>
        <v>0</v>
      </c>
      <c r="I37" s="59"/>
      <c r="J37" s="61" t="n">
        <f aca="false">K37*L37</f>
        <v>0</v>
      </c>
      <c r="K37" s="66"/>
      <c r="L37" s="67"/>
      <c r="M37" s="59"/>
      <c r="N37" s="68"/>
      <c r="O37" s="69" t="n">
        <f aca="false">SUMPRODUCT('Communication Log'!E$5:E$7=1,'Communication Log'!B$5:B$7=F37)</f>
        <v>0</v>
      </c>
      <c r="P37" s="69" t="n">
        <f aca="false">SUMPRODUCT('Communication Log'!E$5:E$7=2,'Communication Log'!B$5:B$7=F37)</f>
        <v>0</v>
      </c>
      <c r="Q37" s="69" t="n">
        <f aca="false">SUMPRODUCT('Communication Log'!E$5:E$7=3,'Communication Log'!B$5:B$7=F37)</f>
        <v>0</v>
      </c>
      <c r="R37" s="74"/>
      <c r="S37" s="71"/>
      <c r="T37" s="72" t="s">
        <v>84</v>
      </c>
      <c r="U37" s="73"/>
      <c r="V37" s="73"/>
      <c r="W37" s="64"/>
      <c r="X37" s="72" t="s">
        <v>84</v>
      </c>
      <c r="Y37" s="73"/>
      <c r="Z37" s="74"/>
      <c r="AA37" s="76"/>
      <c r="AB37" s="73"/>
      <c r="AC37" s="73"/>
      <c r="AD37" s="73"/>
      <c r="CY37" s="0"/>
      <c r="CZ37" s="0"/>
      <c r="DA37" s="0"/>
      <c r="DB37" s="0"/>
    </row>
    <row r="38" customFormat="false" ht="12.95" hidden="false" customHeight="true" outlineLevel="0" collapsed="false">
      <c r="A38" s="59"/>
      <c r="B38" s="60" t="n">
        <f aca="false">RANK(C38,C$4:C$504)</f>
        <v>6</v>
      </c>
      <c r="C38" s="61" t="n">
        <f aca="false">IF(AND(A38&gt;4,A38&lt;7),H38,0)</f>
        <v>0</v>
      </c>
      <c r="D38" s="62" t="str">
        <f aca="false">IF(A38&gt;6,'Sales Stage Names'!B$11,IF(A38&gt;5,'Sales Stage Names'!B$10,IF(A38&gt;4,'Sales Stage Names'!B$9,IF(A38&gt;3,'Sales Stage Names'!B$8,IF(A38&gt;2,'Sales Stage Names'!B$7,IF(A38&gt;1,'Sales Stage Names'!B$6,IF(A38&gt;0,'Sales Stage Names'!B$5,IF(A38="",'Sales Stage Names'!B$2,IF(A38&gt;-1,'Sales Stage Names'!B$4,'Sales Stage Names'!B$3)))))))))</f>
        <v>Not Assigned</v>
      </c>
      <c r="E38" s="63" t="str">
        <f aca="false">IF(A38&gt;6,"Customer",IF(A38&gt;1,"Target",IF(A38="","T",IF(A38&gt;0,"Dormant","Disqualified"))))</f>
        <v>T</v>
      </c>
      <c r="F38" s="64"/>
      <c r="G38" s="65" t="str">
        <f aca="false">IF((R38&lt;Dashboard!$M$1),"Yes","No")</f>
        <v>Yes</v>
      </c>
      <c r="H38" s="61" t="n">
        <f aca="false">I38/100*J38</f>
        <v>0</v>
      </c>
      <c r="I38" s="59"/>
      <c r="J38" s="61" t="n">
        <f aca="false">K38*L38</f>
        <v>0</v>
      </c>
      <c r="K38" s="66"/>
      <c r="L38" s="67"/>
      <c r="M38" s="59"/>
      <c r="N38" s="68"/>
      <c r="O38" s="69" t="n">
        <f aca="false">SUMPRODUCT('Communication Log'!E$5:E$7=1,'Communication Log'!B$5:B$7=F38)</f>
        <v>0</v>
      </c>
      <c r="P38" s="69" t="n">
        <f aca="false">SUMPRODUCT('Communication Log'!E$5:E$7=2,'Communication Log'!B$5:B$7=F38)</f>
        <v>0</v>
      </c>
      <c r="Q38" s="69" t="n">
        <f aca="false">SUMPRODUCT('Communication Log'!E$5:E$7=3,'Communication Log'!B$5:B$7=F38)</f>
        <v>0</v>
      </c>
      <c r="R38" s="74"/>
      <c r="S38" s="71"/>
      <c r="T38" s="72" t="s">
        <v>84</v>
      </c>
      <c r="U38" s="73"/>
      <c r="V38" s="73"/>
      <c r="W38" s="64"/>
      <c r="X38" s="72" t="s">
        <v>84</v>
      </c>
      <c r="Y38" s="73"/>
      <c r="Z38" s="74"/>
      <c r="AA38" s="76"/>
      <c r="AB38" s="73"/>
      <c r="AC38" s="73"/>
      <c r="AD38" s="73"/>
      <c r="CY38" s="0"/>
      <c r="CZ38" s="0"/>
      <c r="DA38" s="0"/>
      <c r="DB38" s="0"/>
    </row>
    <row r="39" customFormat="false" ht="12.95" hidden="false" customHeight="true" outlineLevel="0" collapsed="false">
      <c r="A39" s="59"/>
      <c r="B39" s="60" t="n">
        <f aca="false">RANK(C39,C$4:C$504)</f>
        <v>6</v>
      </c>
      <c r="C39" s="61" t="n">
        <f aca="false">IF(AND(A39&gt;4,A39&lt;7),H39,0)</f>
        <v>0</v>
      </c>
      <c r="D39" s="62" t="str">
        <f aca="false">IF(A39&gt;6,'Sales Stage Names'!B$11,IF(A39&gt;5,'Sales Stage Names'!B$10,IF(A39&gt;4,'Sales Stage Names'!B$9,IF(A39&gt;3,'Sales Stage Names'!B$8,IF(A39&gt;2,'Sales Stage Names'!B$7,IF(A39&gt;1,'Sales Stage Names'!B$6,IF(A39&gt;0,'Sales Stage Names'!B$5,IF(A39="",'Sales Stage Names'!B$2,IF(A39&gt;-1,'Sales Stage Names'!B$4,'Sales Stage Names'!B$3)))))))))</f>
        <v>Not Assigned</v>
      </c>
      <c r="E39" s="63" t="str">
        <f aca="false">IF(A39&gt;6,"Customer",IF(A39&gt;1,"Target",IF(A39="","T",IF(A39&gt;0,"Dormant","Disqualified"))))</f>
        <v>T</v>
      </c>
      <c r="F39" s="64"/>
      <c r="G39" s="65" t="str">
        <f aca="false">IF((R39&lt;Dashboard!$M$1),"Yes","No")</f>
        <v>Yes</v>
      </c>
      <c r="H39" s="61" t="n">
        <f aca="false">I39/100*J39</f>
        <v>0</v>
      </c>
      <c r="I39" s="59"/>
      <c r="J39" s="61" t="n">
        <f aca="false">K39*L39</f>
        <v>0</v>
      </c>
      <c r="K39" s="66"/>
      <c r="L39" s="67"/>
      <c r="M39" s="59"/>
      <c r="N39" s="68"/>
      <c r="O39" s="69" t="n">
        <f aca="false">SUMPRODUCT('Communication Log'!E$5:E$7=1,'Communication Log'!B$5:B$7=F39)</f>
        <v>0</v>
      </c>
      <c r="P39" s="69" t="n">
        <f aca="false">SUMPRODUCT('Communication Log'!E$5:E$7=2,'Communication Log'!B$5:B$7=F39)</f>
        <v>0</v>
      </c>
      <c r="Q39" s="69" t="n">
        <f aca="false">SUMPRODUCT('Communication Log'!E$5:E$7=3,'Communication Log'!B$5:B$7=F39)</f>
        <v>0</v>
      </c>
      <c r="R39" s="74"/>
      <c r="S39" s="71"/>
      <c r="T39" s="72" t="s">
        <v>84</v>
      </c>
      <c r="U39" s="73"/>
      <c r="V39" s="73"/>
      <c r="W39" s="64"/>
      <c r="X39" s="72" t="s">
        <v>84</v>
      </c>
      <c r="Y39" s="73"/>
      <c r="Z39" s="74"/>
      <c r="AA39" s="76"/>
      <c r="AB39" s="73"/>
      <c r="AC39" s="73"/>
      <c r="AD39" s="73"/>
      <c r="CY39" s="0"/>
      <c r="CZ39" s="0"/>
      <c r="DA39" s="0"/>
      <c r="DB39" s="0"/>
    </row>
    <row r="40" customFormat="false" ht="12.95" hidden="false" customHeight="true" outlineLevel="0" collapsed="false">
      <c r="A40" s="59"/>
      <c r="B40" s="60" t="n">
        <f aca="false">RANK(C40,C$4:C$504)</f>
        <v>6</v>
      </c>
      <c r="C40" s="61" t="n">
        <f aca="false">IF(AND(A40&gt;4,A40&lt;7),H40,0)</f>
        <v>0</v>
      </c>
      <c r="D40" s="62" t="str">
        <f aca="false">IF(A40&gt;6,'Sales Stage Names'!B$11,IF(A40&gt;5,'Sales Stage Names'!B$10,IF(A40&gt;4,'Sales Stage Names'!B$9,IF(A40&gt;3,'Sales Stage Names'!B$8,IF(A40&gt;2,'Sales Stage Names'!B$7,IF(A40&gt;1,'Sales Stage Names'!B$6,IF(A40&gt;0,'Sales Stage Names'!B$5,IF(A40="",'Sales Stage Names'!B$2,IF(A40&gt;-1,'Sales Stage Names'!B$4,'Sales Stage Names'!B$3)))))))))</f>
        <v>Not Assigned</v>
      </c>
      <c r="E40" s="63" t="str">
        <f aca="false">IF(A40&gt;6,"Customer",IF(A40&gt;1,"Target",IF(A40="","T",IF(A40&gt;0,"Dormant","Disqualified"))))</f>
        <v>T</v>
      </c>
      <c r="F40" s="64"/>
      <c r="G40" s="65" t="str">
        <f aca="false">IF((R40&lt;Dashboard!$M$1),"Yes","No")</f>
        <v>Yes</v>
      </c>
      <c r="H40" s="61" t="n">
        <f aca="false">I40/100*J40</f>
        <v>0</v>
      </c>
      <c r="I40" s="59"/>
      <c r="J40" s="61" t="n">
        <f aca="false">K40*L40</f>
        <v>0</v>
      </c>
      <c r="K40" s="66"/>
      <c r="L40" s="67"/>
      <c r="M40" s="59"/>
      <c r="N40" s="68"/>
      <c r="O40" s="69" t="n">
        <f aca="false">SUMPRODUCT('Communication Log'!E$5:E$7=1,'Communication Log'!B$5:B$7=F40)</f>
        <v>0</v>
      </c>
      <c r="P40" s="69" t="n">
        <f aca="false">SUMPRODUCT('Communication Log'!E$5:E$7=2,'Communication Log'!B$5:B$7=F40)</f>
        <v>0</v>
      </c>
      <c r="Q40" s="69" t="n">
        <f aca="false">SUMPRODUCT('Communication Log'!E$5:E$7=3,'Communication Log'!B$5:B$7=F40)</f>
        <v>0</v>
      </c>
      <c r="R40" s="74"/>
      <c r="S40" s="71"/>
      <c r="T40" s="72" t="s">
        <v>84</v>
      </c>
      <c r="U40" s="73"/>
      <c r="V40" s="73"/>
      <c r="W40" s="64"/>
      <c r="X40" s="72" t="s">
        <v>84</v>
      </c>
      <c r="Y40" s="73"/>
      <c r="Z40" s="74"/>
      <c r="AA40" s="76"/>
      <c r="AB40" s="73"/>
      <c r="AC40" s="73"/>
      <c r="AD40" s="73"/>
      <c r="CY40" s="0"/>
      <c r="CZ40" s="0"/>
      <c r="DA40" s="0"/>
      <c r="DB40" s="0"/>
    </row>
    <row r="41" customFormat="false" ht="12.95" hidden="false" customHeight="true" outlineLevel="0" collapsed="false">
      <c r="A41" s="59"/>
      <c r="B41" s="60" t="n">
        <f aca="false">RANK(C41,C$4:C$504)</f>
        <v>6</v>
      </c>
      <c r="C41" s="61" t="n">
        <f aca="false">IF(AND(A41&gt;4,A41&lt;7),H41,0)</f>
        <v>0</v>
      </c>
      <c r="D41" s="62" t="str">
        <f aca="false">IF(A41&gt;6,'Sales Stage Names'!B$11,IF(A41&gt;5,'Sales Stage Names'!B$10,IF(A41&gt;4,'Sales Stage Names'!B$9,IF(A41&gt;3,'Sales Stage Names'!B$8,IF(A41&gt;2,'Sales Stage Names'!B$7,IF(A41&gt;1,'Sales Stage Names'!B$6,IF(A41&gt;0,'Sales Stage Names'!B$5,IF(A41="",'Sales Stage Names'!B$2,IF(A41&gt;-1,'Sales Stage Names'!B$4,'Sales Stage Names'!B$3)))))))))</f>
        <v>Not Assigned</v>
      </c>
      <c r="E41" s="63" t="str">
        <f aca="false">IF(A41&gt;6,"Customer",IF(A41&gt;1,"Target",IF(A41="","T",IF(A41&gt;0,"Dormant","Disqualified"))))</f>
        <v>T</v>
      </c>
      <c r="F41" s="64"/>
      <c r="G41" s="65" t="str">
        <f aca="false">IF((R41&lt;Dashboard!$M$1),"Yes","No")</f>
        <v>Yes</v>
      </c>
      <c r="H41" s="61" t="n">
        <f aca="false">I41/100*J41</f>
        <v>0</v>
      </c>
      <c r="I41" s="59"/>
      <c r="J41" s="61" t="n">
        <f aca="false">K41*L41</f>
        <v>0</v>
      </c>
      <c r="K41" s="66"/>
      <c r="L41" s="67"/>
      <c r="M41" s="59"/>
      <c r="N41" s="68"/>
      <c r="O41" s="69" t="n">
        <f aca="false">SUMPRODUCT('Communication Log'!E$5:E$7=1,'Communication Log'!B$5:B$7=F41)</f>
        <v>0</v>
      </c>
      <c r="P41" s="69" t="n">
        <f aca="false">SUMPRODUCT('Communication Log'!E$5:E$7=2,'Communication Log'!B$5:B$7=F41)</f>
        <v>0</v>
      </c>
      <c r="Q41" s="69" t="n">
        <f aca="false">SUMPRODUCT('Communication Log'!E$5:E$7=3,'Communication Log'!B$5:B$7=F41)</f>
        <v>0</v>
      </c>
      <c r="R41" s="74"/>
      <c r="S41" s="71"/>
      <c r="T41" s="72" t="s">
        <v>84</v>
      </c>
      <c r="U41" s="73"/>
      <c r="V41" s="73"/>
      <c r="W41" s="64"/>
      <c r="X41" s="72" t="s">
        <v>84</v>
      </c>
      <c r="Y41" s="73"/>
      <c r="Z41" s="74"/>
      <c r="AA41" s="76"/>
      <c r="AB41" s="73"/>
      <c r="AC41" s="73"/>
      <c r="AD41" s="73"/>
      <c r="CY41" s="0"/>
      <c r="CZ41" s="0"/>
      <c r="DA41" s="0"/>
      <c r="DB41" s="0"/>
    </row>
    <row r="42" customFormat="false" ht="12.95" hidden="false" customHeight="true" outlineLevel="0" collapsed="false">
      <c r="A42" s="59"/>
      <c r="B42" s="60" t="n">
        <f aca="false">RANK(C42,C$4:C$504)</f>
        <v>6</v>
      </c>
      <c r="C42" s="61" t="n">
        <f aca="false">IF(AND(A42&gt;4,A42&lt;7),H42,0)</f>
        <v>0</v>
      </c>
      <c r="D42" s="62" t="str">
        <f aca="false">IF(A42&gt;6,'Sales Stage Names'!B$11,IF(A42&gt;5,'Sales Stage Names'!B$10,IF(A42&gt;4,'Sales Stage Names'!B$9,IF(A42&gt;3,'Sales Stage Names'!B$8,IF(A42&gt;2,'Sales Stage Names'!B$7,IF(A42&gt;1,'Sales Stage Names'!B$6,IF(A42&gt;0,'Sales Stage Names'!B$5,IF(A42="",'Sales Stage Names'!B$2,IF(A42&gt;-1,'Sales Stage Names'!B$4,'Sales Stage Names'!B$3)))))))))</f>
        <v>Not Assigned</v>
      </c>
      <c r="E42" s="63" t="str">
        <f aca="false">IF(A42&gt;6,"Customer",IF(A42&gt;1,"Target",IF(A42="","T",IF(A42&gt;0,"Dormant","Disqualified"))))</f>
        <v>T</v>
      </c>
      <c r="F42" s="64"/>
      <c r="G42" s="65" t="str">
        <f aca="false">IF((R42&lt;Dashboard!$M$1),"Yes","No")</f>
        <v>Yes</v>
      </c>
      <c r="H42" s="61" t="n">
        <f aca="false">I42/100*J42</f>
        <v>0</v>
      </c>
      <c r="I42" s="59"/>
      <c r="J42" s="61" t="n">
        <f aca="false">K42*L42</f>
        <v>0</v>
      </c>
      <c r="K42" s="66"/>
      <c r="L42" s="67"/>
      <c r="M42" s="59"/>
      <c r="N42" s="68"/>
      <c r="O42" s="69" t="n">
        <f aca="false">SUMPRODUCT('Communication Log'!E$5:E$7=1,'Communication Log'!B$5:B$7=F42)</f>
        <v>0</v>
      </c>
      <c r="P42" s="69" t="n">
        <f aca="false">SUMPRODUCT('Communication Log'!E$5:E$7=2,'Communication Log'!B$5:B$7=F42)</f>
        <v>0</v>
      </c>
      <c r="Q42" s="69" t="n">
        <f aca="false">SUMPRODUCT('Communication Log'!E$5:E$7=3,'Communication Log'!B$5:B$7=F42)</f>
        <v>0</v>
      </c>
      <c r="R42" s="74"/>
      <c r="S42" s="71"/>
      <c r="T42" s="72" t="s">
        <v>84</v>
      </c>
      <c r="U42" s="73"/>
      <c r="V42" s="73"/>
      <c r="W42" s="64"/>
      <c r="X42" s="72" t="s">
        <v>84</v>
      </c>
      <c r="Y42" s="73"/>
      <c r="Z42" s="74"/>
      <c r="AA42" s="76"/>
      <c r="AB42" s="73"/>
      <c r="AC42" s="73"/>
      <c r="AD42" s="73"/>
      <c r="CY42" s="0"/>
      <c r="CZ42" s="0"/>
      <c r="DA42" s="0"/>
      <c r="DB42" s="0"/>
    </row>
    <row r="43" customFormat="false" ht="12.95" hidden="false" customHeight="true" outlineLevel="0" collapsed="false">
      <c r="A43" s="59"/>
      <c r="B43" s="60" t="n">
        <f aca="false">RANK(C43,C$4:C$504)</f>
        <v>6</v>
      </c>
      <c r="C43" s="61" t="n">
        <f aca="false">IF(AND(A43&gt;4,A43&lt;7),H43,0)</f>
        <v>0</v>
      </c>
      <c r="D43" s="62" t="str">
        <f aca="false">IF(A43&gt;6,'Sales Stage Names'!B$11,IF(A43&gt;5,'Sales Stage Names'!B$10,IF(A43&gt;4,'Sales Stage Names'!B$9,IF(A43&gt;3,'Sales Stage Names'!B$8,IF(A43&gt;2,'Sales Stage Names'!B$7,IF(A43&gt;1,'Sales Stage Names'!B$6,IF(A43&gt;0,'Sales Stage Names'!B$5,IF(A43="",'Sales Stage Names'!B$2,IF(A43&gt;-1,'Sales Stage Names'!B$4,'Sales Stage Names'!B$3)))))))))</f>
        <v>Not Assigned</v>
      </c>
      <c r="E43" s="63" t="str">
        <f aca="false">IF(A43&gt;6,"Customer",IF(A43&gt;1,"Target",IF(A43="","T",IF(A43&gt;0,"Dormant","Disqualified"))))</f>
        <v>T</v>
      </c>
      <c r="F43" s="64"/>
      <c r="G43" s="65" t="str">
        <f aca="false">IF((R43&lt;Dashboard!$M$1),"Yes","No")</f>
        <v>Yes</v>
      </c>
      <c r="H43" s="61" t="n">
        <f aca="false">I43/100*J43</f>
        <v>0</v>
      </c>
      <c r="I43" s="59"/>
      <c r="J43" s="61" t="n">
        <f aca="false">K43*L43</f>
        <v>0</v>
      </c>
      <c r="K43" s="66"/>
      <c r="L43" s="67"/>
      <c r="M43" s="59"/>
      <c r="N43" s="68"/>
      <c r="O43" s="69" t="n">
        <f aca="false">SUMPRODUCT('Communication Log'!E$5:E$7=1,'Communication Log'!B$5:B$7=F43)</f>
        <v>0</v>
      </c>
      <c r="P43" s="69" t="n">
        <f aca="false">SUMPRODUCT('Communication Log'!E$5:E$7=2,'Communication Log'!B$5:B$7=F43)</f>
        <v>0</v>
      </c>
      <c r="Q43" s="69" t="n">
        <f aca="false">SUMPRODUCT('Communication Log'!E$5:E$7=3,'Communication Log'!B$5:B$7=F43)</f>
        <v>0</v>
      </c>
      <c r="R43" s="74"/>
      <c r="S43" s="71"/>
      <c r="T43" s="72" t="s">
        <v>84</v>
      </c>
      <c r="U43" s="73"/>
      <c r="V43" s="73"/>
      <c r="W43" s="64"/>
      <c r="X43" s="72" t="s">
        <v>84</v>
      </c>
      <c r="Y43" s="73"/>
      <c r="Z43" s="74"/>
      <c r="AA43" s="76"/>
      <c r="AB43" s="73"/>
      <c r="AC43" s="73"/>
      <c r="AD43" s="73"/>
      <c r="CY43" s="0"/>
      <c r="CZ43" s="0"/>
      <c r="DA43" s="0"/>
      <c r="DB43" s="0"/>
    </row>
    <row r="44" customFormat="false" ht="12.95" hidden="false" customHeight="true" outlineLevel="0" collapsed="false">
      <c r="A44" s="59"/>
      <c r="B44" s="60" t="n">
        <f aca="false">RANK(C44,C$4:C$504)</f>
        <v>6</v>
      </c>
      <c r="C44" s="61" t="n">
        <f aca="false">IF(AND(A44&gt;4,A44&lt;7),H44,0)</f>
        <v>0</v>
      </c>
      <c r="D44" s="62" t="str">
        <f aca="false">IF(A44&gt;6,'Sales Stage Names'!B$11,IF(A44&gt;5,'Sales Stage Names'!B$10,IF(A44&gt;4,'Sales Stage Names'!B$9,IF(A44&gt;3,'Sales Stage Names'!B$8,IF(A44&gt;2,'Sales Stage Names'!B$7,IF(A44&gt;1,'Sales Stage Names'!B$6,IF(A44&gt;0,'Sales Stage Names'!B$5,IF(A44="",'Sales Stage Names'!B$2,IF(A44&gt;-1,'Sales Stage Names'!B$4,'Sales Stage Names'!B$3)))))))))</f>
        <v>Not Assigned</v>
      </c>
      <c r="E44" s="63" t="str">
        <f aca="false">IF(A44&gt;6,"Customer",IF(A44&gt;1,"Target",IF(A44="","T",IF(A44&gt;0,"Dormant","Disqualified"))))</f>
        <v>T</v>
      </c>
      <c r="F44" s="64"/>
      <c r="G44" s="65" t="str">
        <f aca="false">IF((R44&lt;Dashboard!$M$1),"Yes","No")</f>
        <v>Yes</v>
      </c>
      <c r="H44" s="61" t="n">
        <f aca="false">I44/100*J44</f>
        <v>0</v>
      </c>
      <c r="I44" s="59"/>
      <c r="J44" s="61" t="n">
        <f aca="false">K44*L44</f>
        <v>0</v>
      </c>
      <c r="K44" s="66"/>
      <c r="L44" s="67"/>
      <c r="M44" s="59"/>
      <c r="N44" s="68"/>
      <c r="O44" s="69" t="n">
        <f aca="false">SUMPRODUCT('Communication Log'!E$5:E$7=1,'Communication Log'!B$5:B$7=F44)</f>
        <v>0</v>
      </c>
      <c r="P44" s="69" t="n">
        <f aca="false">SUMPRODUCT('Communication Log'!E$5:E$7=2,'Communication Log'!B$5:B$7=F44)</f>
        <v>0</v>
      </c>
      <c r="Q44" s="69" t="n">
        <f aca="false">SUMPRODUCT('Communication Log'!E$5:E$7=3,'Communication Log'!B$5:B$7=F44)</f>
        <v>0</v>
      </c>
      <c r="R44" s="74"/>
      <c r="S44" s="71"/>
      <c r="T44" s="72" t="s">
        <v>84</v>
      </c>
      <c r="U44" s="73"/>
      <c r="V44" s="73"/>
      <c r="W44" s="64"/>
      <c r="X44" s="72" t="s">
        <v>84</v>
      </c>
      <c r="Y44" s="73"/>
      <c r="Z44" s="74"/>
      <c r="AA44" s="76"/>
      <c r="AB44" s="73"/>
      <c r="AC44" s="73"/>
      <c r="AD44" s="73"/>
      <c r="CY44" s="0"/>
      <c r="CZ44" s="0"/>
      <c r="DA44" s="0"/>
      <c r="DB44" s="0"/>
    </row>
    <row r="45" customFormat="false" ht="12.95" hidden="false" customHeight="true" outlineLevel="0" collapsed="false">
      <c r="A45" s="59"/>
      <c r="B45" s="60" t="n">
        <f aca="false">RANK(C45,C$4:C$504)</f>
        <v>6</v>
      </c>
      <c r="C45" s="61" t="n">
        <f aca="false">IF(AND(A45&gt;4,A45&lt;7),H45,0)</f>
        <v>0</v>
      </c>
      <c r="D45" s="62" t="str">
        <f aca="false">IF(A45&gt;6,'Sales Stage Names'!B$11,IF(A45&gt;5,'Sales Stage Names'!B$10,IF(A45&gt;4,'Sales Stage Names'!B$9,IF(A45&gt;3,'Sales Stage Names'!B$8,IF(A45&gt;2,'Sales Stage Names'!B$7,IF(A45&gt;1,'Sales Stage Names'!B$6,IF(A45&gt;0,'Sales Stage Names'!B$5,IF(A45="",'Sales Stage Names'!B$2,IF(A45&gt;-1,'Sales Stage Names'!B$4,'Sales Stage Names'!B$3)))))))))</f>
        <v>Not Assigned</v>
      </c>
      <c r="E45" s="63" t="str">
        <f aca="false">IF(A45&gt;6,"Customer",IF(A45&gt;1,"Target",IF(A45="","T",IF(A45&gt;0,"Dormant","Disqualified"))))</f>
        <v>T</v>
      </c>
      <c r="F45" s="64"/>
      <c r="G45" s="65" t="str">
        <f aca="false">IF((R45&lt;Dashboard!$M$1),"Yes","No")</f>
        <v>Yes</v>
      </c>
      <c r="H45" s="61" t="n">
        <f aca="false">I45/100*J45</f>
        <v>0</v>
      </c>
      <c r="I45" s="59"/>
      <c r="J45" s="61" t="n">
        <f aca="false">K45*L45</f>
        <v>0</v>
      </c>
      <c r="K45" s="66"/>
      <c r="L45" s="67"/>
      <c r="M45" s="59"/>
      <c r="N45" s="68"/>
      <c r="O45" s="69" t="n">
        <f aca="false">SUMPRODUCT('Communication Log'!E$5:E$7=1,'Communication Log'!B$5:B$7=F45)</f>
        <v>0</v>
      </c>
      <c r="P45" s="69" t="n">
        <f aca="false">SUMPRODUCT('Communication Log'!E$5:E$7=2,'Communication Log'!B$5:B$7=F45)</f>
        <v>0</v>
      </c>
      <c r="Q45" s="69" t="n">
        <f aca="false">SUMPRODUCT('Communication Log'!E$5:E$7=3,'Communication Log'!B$5:B$7=F45)</f>
        <v>0</v>
      </c>
      <c r="R45" s="74"/>
      <c r="S45" s="71"/>
      <c r="T45" s="72" t="s">
        <v>84</v>
      </c>
      <c r="U45" s="73"/>
      <c r="V45" s="73"/>
      <c r="W45" s="64"/>
      <c r="X45" s="72" t="s">
        <v>84</v>
      </c>
      <c r="Y45" s="73"/>
      <c r="Z45" s="74"/>
      <c r="AA45" s="76"/>
      <c r="AB45" s="73"/>
      <c r="AC45" s="73"/>
      <c r="AD45" s="73"/>
      <c r="CY45" s="0"/>
      <c r="CZ45" s="0"/>
      <c r="DA45" s="0"/>
      <c r="DB45" s="0"/>
    </row>
    <row r="46" customFormat="false" ht="12.95" hidden="false" customHeight="true" outlineLevel="0" collapsed="false">
      <c r="A46" s="59"/>
      <c r="B46" s="60" t="n">
        <f aca="false">RANK(C46,C$4:C$504)</f>
        <v>6</v>
      </c>
      <c r="C46" s="61" t="n">
        <f aca="false">IF(AND(A46&gt;4,A46&lt;7),H46,0)</f>
        <v>0</v>
      </c>
      <c r="D46" s="62" t="str">
        <f aca="false">IF(A46&gt;6,'Sales Stage Names'!B$11,IF(A46&gt;5,'Sales Stage Names'!B$10,IF(A46&gt;4,'Sales Stage Names'!B$9,IF(A46&gt;3,'Sales Stage Names'!B$8,IF(A46&gt;2,'Sales Stage Names'!B$7,IF(A46&gt;1,'Sales Stage Names'!B$6,IF(A46&gt;0,'Sales Stage Names'!B$5,IF(A46="",'Sales Stage Names'!B$2,IF(A46&gt;-1,'Sales Stage Names'!B$4,'Sales Stage Names'!B$3)))))))))</f>
        <v>Not Assigned</v>
      </c>
      <c r="E46" s="63" t="str">
        <f aca="false">IF(A46&gt;6,"Customer",IF(A46&gt;1,"Target",IF(A46="","T",IF(A46&gt;0,"Dormant","Disqualified"))))</f>
        <v>T</v>
      </c>
      <c r="F46" s="64"/>
      <c r="G46" s="65" t="str">
        <f aca="false">IF((R46&lt;Dashboard!$M$1),"Yes","No")</f>
        <v>Yes</v>
      </c>
      <c r="H46" s="61" t="n">
        <f aca="false">I46/100*J46</f>
        <v>0</v>
      </c>
      <c r="I46" s="59"/>
      <c r="J46" s="61" t="n">
        <f aca="false">K46*L46</f>
        <v>0</v>
      </c>
      <c r="K46" s="66"/>
      <c r="L46" s="67"/>
      <c r="M46" s="59"/>
      <c r="N46" s="68"/>
      <c r="O46" s="69" t="n">
        <f aca="false">SUMPRODUCT('Communication Log'!E$5:E$7=1,'Communication Log'!B$5:B$7=F46)</f>
        <v>0</v>
      </c>
      <c r="P46" s="69" t="n">
        <f aca="false">SUMPRODUCT('Communication Log'!E$5:E$7=2,'Communication Log'!B$5:B$7=F46)</f>
        <v>0</v>
      </c>
      <c r="Q46" s="69" t="n">
        <f aca="false">SUMPRODUCT('Communication Log'!E$5:E$7=3,'Communication Log'!B$5:B$7=F46)</f>
        <v>0</v>
      </c>
      <c r="R46" s="74"/>
      <c r="S46" s="71"/>
      <c r="T46" s="72" t="s">
        <v>84</v>
      </c>
      <c r="U46" s="73"/>
      <c r="V46" s="73"/>
      <c r="W46" s="64"/>
      <c r="X46" s="72" t="s">
        <v>84</v>
      </c>
      <c r="Y46" s="73"/>
      <c r="Z46" s="74"/>
      <c r="AA46" s="76"/>
      <c r="AB46" s="73"/>
      <c r="AC46" s="73"/>
      <c r="AD46" s="73"/>
      <c r="CY46" s="0"/>
      <c r="CZ46" s="0"/>
      <c r="DA46" s="0"/>
      <c r="DB46" s="0"/>
    </row>
    <row r="47" customFormat="false" ht="12.95" hidden="false" customHeight="true" outlineLevel="0" collapsed="false">
      <c r="A47" s="59"/>
      <c r="B47" s="60" t="n">
        <f aca="false">RANK(C47,C$4:C$504)</f>
        <v>6</v>
      </c>
      <c r="C47" s="61" t="n">
        <f aca="false">IF(AND(A47&gt;4,A47&lt;7),H47,0)</f>
        <v>0</v>
      </c>
      <c r="D47" s="62" t="str">
        <f aca="false">IF(A47&gt;6,'Sales Stage Names'!B$11,IF(A47&gt;5,'Sales Stage Names'!B$10,IF(A47&gt;4,'Sales Stage Names'!B$9,IF(A47&gt;3,'Sales Stage Names'!B$8,IF(A47&gt;2,'Sales Stage Names'!B$7,IF(A47&gt;1,'Sales Stage Names'!B$6,IF(A47&gt;0,'Sales Stage Names'!B$5,IF(A47="",'Sales Stage Names'!B$2,IF(A47&gt;-1,'Sales Stage Names'!B$4,'Sales Stage Names'!B$3)))))))))</f>
        <v>Not Assigned</v>
      </c>
      <c r="E47" s="63" t="str">
        <f aca="false">IF(A47&gt;6,"Customer",IF(A47&gt;1,"Target",IF(A47="","T",IF(A47&gt;0,"Dormant","Disqualified"))))</f>
        <v>T</v>
      </c>
      <c r="F47" s="64"/>
      <c r="G47" s="65" t="str">
        <f aca="false">IF((R47&lt;Dashboard!$M$1),"Yes","No")</f>
        <v>Yes</v>
      </c>
      <c r="H47" s="61" t="n">
        <f aca="false">I47/100*J47</f>
        <v>0</v>
      </c>
      <c r="I47" s="59"/>
      <c r="J47" s="61" t="n">
        <f aca="false">K47*L47</f>
        <v>0</v>
      </c>
      <c r="K47" s="66"/>
      <c r="L47" s="67"/>
      <c r="M47" s="59"/>
      <c r="N47" s="68"/>
      <c r="O47" s="69" t="n">
        <f aca="false">SUMPRODUCT('Communication Log'!E$5:E$7=1,'Communication Log'!B$5:B$7=F47)</f>
        <v>0</v>
      </c>
      <c r="P47" s="69" t="n">
        <f aca="false">SUMPRODUCT('Communication Log'!E$5:E$7=2,'Communication Log'!B$5:B$7=F47)</f>
        <v>0</v>
      </c>
      <c r="Q47" s="69" t="n">
        <f aca="false">SUMPRODUCT('Communication Log'!E$5:E$7=3,'Communication Log'!B$5:B$7=F47)</f>
        <v>0</v>
      </c>
      <c r="R47" s="74"/>
      <c r="S47" s="71"/>
      <c r="T47" s="72" t="s">
        <v>84</v>
      </c>
      <c r="U47" s="73"/>
      <c r="V47" s="73"/>
      <c r="W47" s="64"/>
      <c r="X47" s="72" t="s">
        <v>84</v>
      </c>
      <c r="Y47" s="73"/>
      <c r="Z47" s="74"/>
      <c r="AA47" s="76"/>
      <c r="AB47" s="73"/>
      <c r="AC47" s="73"/>
      <c r="AD47" s="73"/>
      <c r="CY47" s="0"/>
      <c r="CZ47" s="0"/>
      <c r="DA47" s="0"/>
      <c r="DB47" s="0"/>
    </row>
    <row r="48" customFormat="false" ht="12.95" hidden="false" customHeight="true" outlineLevel="0" collapsed="false">
      <c r="A48" s="59"/>
      <c r="B48" s="60" t="n">
        <f aca="false">RANK(C48,C$4:C$504)</f>
        <v>6</v>
      </c>
      <c r="C48" s="61" t="n">
        <f aca="false">IF(AND(A48&gt;4,A48&lt;7),H48,0)</f>
        <v>0</v>
      </c>
      <c r="D48" s="62" t="str">
        <f aca="false">IF(A48&gt;6,'Sales Stage Names'!B$11,IF(A48&gt;5,'Sales Stage Names'!B$10,IF(A48&gt;4,'Sales Stage Names'!B$9,IF(A48&gt;3,'Sales Stage Names'!B$8,IF(A48&gt;2,'Sales Stage Names'!B$7,IF(A48&gt;1,'Sales Stage Names'!B$6,IF(A48&gt;0,'Sales Stage Names'!B$5,IF(A48="",'Sales Stage Names'!B$2,IF(A48&gt;-1,'Sales Stage Names'!B$4,'Sales Stage Names'!B$3)))))))))</f>
        <v>Not Assigned</v>
      </c>
      <c r="E48" s="63" t="str">
        <f aca="false">IF(A48&gt;6,"Customer",IF(A48&gt;1,"Target",IF(A48="","T",IF(A48&gt;0,"Dormant","Disqualified"))))</f>
        <v>T</v>
      </c>
      <c r="F48" s="64"/>
      <c r="G48" s="65" t="str">
        <f aca="false">IF((R48&lt;Dashboard!$M$1),"Yes","No")</f>
        <v>Yes</v>
      </c>
      <c r="H48" s="61" t="n">
        <f aca="false">I48/100*J48</f>
        <v>0</v>
      </c>
      <c r="I48" s="59"/>
      <c r="J48" s="61" t="n">
        <f aca="false">K48*L48</f>
        <v>0</v>
      </c>
      <c r="K48" s="66"/>
      <c r="L48" s="67"/>
      <c r="M48" s="59"/>
      <c r="N48" s="68"/>
      <c r="O48" s="69" t="n">
        <f aca="false">SUMPRODUCT('Communication Log'!E$5:E$7=1,'Communication Log'!B$5:B$7=F48)</f>
        <v>0</v>
      </c>
      <c r="P48" s="69" t="n">
        <f aca="false">SUMPRODUCT('Communication Log'!E$5:E$7=2,'Communication Log'!B$5:B$7=F48)</f>
        <v>0</v>
      </c>
      <c r="Q48" s="69" t="n">
        <f aca="false">SUMPRODUCT('Communication Log'!E$5:E$7=3,'Communication Log'!B$5:B$7=F48)</f>
        <v>0</v>
      </c>
      <c r="R48" s="74"/>
      <c r="S48" s="71"/>
      <c r="T48" s="72" t="s">
        <v>84</v>
      </c>
      <c r="U48" s="73"/>
      <c r="V48" s="73"/>
      <c r="W48" s="64"/>
      <c r="X48" s="72" t="s">
        <v>84</v>
      </c>
      <c r="Y48" s="73"/>
      <c r="Z48" s="74"/>
      <c r="AA48" s="76"/>
      <c r="AB48" s="73"/>
      <c r="AC48" s="73"/>
      <c r="AD48" s="73"/>
      <c r="CY48" s="0"/>
      <c r="CZ48" s="0"/>
      <c r="DA48" s="0"/>
      <c r="DB48" s="0"/>
    </row>
    <row r="49" customFormat="false" ht="12.95" hidden="false" customHeight="true" outlineLevel="0" collapsed="false">
      <c r="A49" s="59"/>
      <c r="B49" s="60" t="n">
        <f aca="false">RANK(C49,C$4:C$504)</f>
        <v>6</v>
      </c>
      <c r="C49" s="61" t="n">
        <f aca="false">IF(AND(A49&gt;4,A49&lt;7),H49,0)</f>
        <v>0</v>
      </c>
      <c r="D49" s="62" t="str">
        <f aca="false">IF(A49&gt;6,'Sales Stage Names'!B$11,IF(A49&gt;5,'Sales Stage Names'!B$10,IF(A49&gt;4,'Sales Stage Names'!B$9,IF(A49&gt;3,'Sales Stage Names'!B$8,IF(A49&gt;2,'Sales Stage Names'!B$7,IF(A49&gt;1,'Sales Stage Names'!B$6,IF(A49&gt;0,'Sales Stage Names'!B$5,IF(A49="",'Sales Stage Names'!B$2,IF(A49&gt;-1,'Sales Stage Names'!B$4,'Sales Stage Names'!B$3)))))))))</f>
        <v>Not Assigned</v>
      </c>
      <c r="E49" s="63" t="str">
        <f aca="false">IF(A49&gt;6,"Customer",IF(A49&gt;1,"Target",IF(A49="","T",IF(A49&gt;0,"Dormant","Disqualified"))))</f>
        <v>T</v>
      </c>
      <c r="F49" s="64"/>
      <c r="G49" s="65" t="str">
        <f aca="false">IF((R49&lt;Dashboard!$M$1),"Yes","No")</f>
        <v>Yes</v>
      </c>
      <c r="H49" s="61" t="n">
        <f aca="false">I49/100*J49</f>
        <v>0</v>
      </c>
      <c r="I49" s="59"/>
      <c r="J49" s="61" t="n">
        <f aca="false">K49*L49</f>
        <v>0</v>
      </c>
      <c r="K49" s="66"/>
      <c r="L49" s="67"/>
      <c r="M49" s="59"/>
      <c r="N49" s="68"/>
      <c r="O49" s="69" t="n">
        <f aca="false">SUMPRODUCT('Communication Log'!E$5:E$7=1,'Communication Log'!B$5:B$7=F49)</f>
        <v>0</v>
      </c>
      <c r="P49" s="69" t="n">
        <f aca="false">SUMPRODUCT('Communication Log'!E$5:E$7=2,'Communication Log'!B$5:B$7=F49)</f>
        <v>0</v>
      </c>
      <c r="Q49" s="69" t="n">
        <f aca="false">SUMPRODUCT('Communication Log'!E$5:E$7=3,'Communication Log'!B$5:B$7=F49)</f>
        <v>0</v>
      </c>
      <c r="R49" s="74"/>
      <c r="S49" s="71"/>
      <c r="T49" s="72" t="s">
        <v>84</v>
      </c>
      <c r="U49" s="73"/>
      <c r="V49" s="73"/>
      <c r="W49" s="64"/>
      <c r="X49" s="72" t="s">
        <v>84</v>
      </c>
      <c r="Y49" s="73"/>
      <c r="Z49" s="74"/>
      <c r="AA49" s="76"/>
      <c r="AB49" s="73"/>
      <c r="AC49" s="73"/>
      <c r="AD49" s="73"/>
      <c r="CY49" s="0"/>
      <c r="CZ49" s="0"/>
      <c r="DA49" s="0"/>
      <c r="DB49" s="0"/>
    </row>
    <row r="50" customFormat="false" ht="12.95" hidden="false" customHeight="true" outlineLevel="0" collapsed="false">
      <c r="A50" s="59"/>
      <c r="B50" s="60" t="n">
        <f aca="false">RANK(C50,C$4:C$504)</f>
        <v>6</v>
      </c>
      <c r="C50" s="61" t="n">
        <f aca="false">IF(AND(A50&gt;4,A50&lt;7),H50,0)</f>
        <v>0</v>
      </c>
      <c r="D50" s="62" t="str">
        <f aca="false">IF(A50&gt;6,'Sales Stage Names'!B$11,IF(A50&gt;5,'Sales Stage Names'!B$10,IF(A50&gt;4,'Sales Stage Names'!B$9,IF(A50&gt;3,'Sales Stage Names'!B$8,IF(A50&gt;2,'Sales Stage Names'!B$7,IF(A50&gt;1,'Sales Stage Names'!B$6,IF(A50&gt;0,'Sales Stage Names'!B$5,IF(A50="",'Sales Stage Names'!B$2,IF(A50&gt;-1,'Sales Stage Names'!B$4,'Sales Stage Names'!B$3)))))))))</f>
        <v>Not Assigned</v>
      </c>
      <c r="E50" s="63" t="str">
        <f aca="false">IF(A50&gt;6,"Customer",IF(A50&gt;1,"Target",IF(A50="","T",IF(A50&gt;0,"Dormant","Disqualified"))))</f>
        <v>T</v>
      </c>
      <c r="F50" s="64"/>
      <c r="G50" s="65" t="str">
        <f aca="false">IF((R50&lt;Dashboard!$M$1),"Yes","No")</f>
        <v>Yes</v>
      </c>
      <c r="H50" s="61" t="n">
        <f aca="false">I50/100*J50</f>
        <v>0</v>
      </c>
      <c r="I50" s="59"/>
      <c r="J50" s="61" t="n">
        <f aca="false">K50*L50</f>
        <v>0</v>
      </c>
      <c r="K50" s="66"/>
      <c r="L50" s="67"/>
      <c r="M50" s="59"/>
      <c r="N50" s="68"/>
      <c r="O50" s="69" t="n">
        <f aca="false">SUMPRODUCT('Communication Log'!E$5:E$7=1,'Communication Log'!B$5:B$7=F50)</f>
        <v>0</v>
      </c>
      <c r="P50" s="69" t="n">
        <f aca="false">SUMPRODUCT('Communication Log'!E$5:E$7=2,'Communication Log'!B$5:B$7=F50)</f>
        <v>0</v>
      </c>
      <c r="Q50" s="69" t="n">
        <f aca="false">SUMPRODUCT('Communication Log'!E$5:E$7=3,'Communication Log'!B$5:B$7=F50)</f>
        <v>0</v>
      </c>
      <c r="R50" s="74"/>
      <c r="S50" s="71"/>
      <c r="T50" s="72" t="s">
        <v>84</v>
      </c>
      <c r="U50" s="73"/>
      <c r="V50" s="73"/>
      <c r="W50" s="64"/>
      <c r="X50" s="72" t="s">
        <v>84</v>
      </c>
      <c r="Y50" s="73"/>
      <c r="Z50" s="74"/>
      <c r="AA50" s="76"/>
      <c r="AB50" s="73"/>
      <c r="AC50" s="73"/>
      <c r="AD50" s="73"/>
      <c r="CY50" s="0"/>
      <c r="CZ50" s="0"/>
      <c r="DA50" s="0"/>
      <c r="DB50" s="0"/>
    </row>
    <row r="51" customFormat="false" ht="12.95" hidden="false" customHeight="true" outlineLevel="0" collapsed="false">
      <c r="A51" s="59"/>
      <c r="B51" s="60" t="n">
        <f aca="false">RANK(C51,C$4:C$504)</f>
        <v>6</v>
      </c>
      <c r="C51" s="61" t="n">
        <f aca="false">IF(AND(A51&gt;4,A51&lt;7),H51,0)</f>
        <v>0</v>
      </c>
      <c r="D51" s="62" t="str">
        <f aca="false">IF(A51&gt;6,'Sales Stage Names'!B$11,IF(A51&gt;5,'Sales Stage Names'!B$10,IF(A51&gt;4,'Sales Stage Names'!B$9,IF(A51&gt;3,'Sales Stage Names'!B$8,IF(A51&gt;2,'Sales Stage Names'!B$7,IF(A51&gt;1,'Sales Stage Names'!B$6,IF(A51&gt;0,'Sales Stage Names'!B$5,IF(A51="",'Sales Stage Names'!B$2,IF(A51&gt;-1,'Sales Stage Names'!B$4,'Sales Stage Names'!B$3)))))))))</f>
        <v>Not Assigned</v>
      </c>
      <c r="E51" s="63" t="str">
        <f aca="false">IF(A51&gt;6,"Customer",IF(A51&gt;1,"Target",IF(A51="","T",IF(A51&gt;0,"Dormant","Disqualified"))))</f>
        <v>T</v>
      </c>
      <c r="F51" s="64"/>
      <c r="G51" s="65" t="str">
        <f aca="false">IF((R51&lt;Dashboard!$M$1),"Yes","No")</f>
        <v>Yes</v>
      </c>
      <c r="H51" s="61" t="n">
        <f aca="false">I51/100*J51</f>
        <v>0</v>
      </c>
      <c r="I51" s="59"/>
      <c r="J51" s="61" t="n">
        <f aca="false">K51*L51</f>
        <v>0</v>
      </c>
      <c r="K51" s="66"/>
      <c r="L51" s="67"/>
      <c r="M51" s="59"/>
      <c r="N51" s="68"/>
      <c r="O51" s="69" t="n">
        <f aca="false">SUMPRODUCT('Communication Log'!E$5:E$7=1,'Communication Log'!B$5:B$7=F51)</f>
        <v>0</v>
      </c>
      <c r="P51" s="69" t="n">
        <f aca="false">SUMPRODUCT('Communication Log'!E$5:E$7=2,'Communication Log'!B$5:B$7=F51)</f>
        <v>0</v>
      </c>
      <c r="Q51" s="69" t="n">
        <f aca="false">SUMPRODUCT('Communication Log'!E$5:E$7=3,'Communication Log'!B$5:B$7=F51)</f>
        <v>0</v>
      </c>
      <c r="R51" s="74"/>
      <c r="S51" s="71"/>
      <c r="T51" s="72" t="s">
        <v>84</v>
      </c>
      <c r="U51" s="73"/>
      <c r="V51" s="73"/>
      <c r="W51" s="64"/>
      <c r="X51" s="72" t="s">
        <v>84</v>
      </c>
      <c r="Y51" s="73"/>
      <c r="Z51" s="74"/>
      <c r="AA51" s="76"/>
      <c r="AB51" s="73"/>
      <c r="AC51" s="73"/>
      <c r="AD51" s="73"/>
      <c r="CY51" s="0"/>
      <c r="CZ51" s="0"/>
      <c r="DA51" s="0"/>
      <c r="DB51" s="0"/>
    </row>
    <row r="52" customFormat="false" ht="12.95" hidden="false" customHeight="true" outlineLevel="0" collapsed="false">
      <c r="A52" s="59"/>
      <c r="B52" s="60" t="n">
        <f aca="false">RANK(C52,C$4:C$504)</f>
        <v>6</v>
      </c>
      <c r="C52" s="61" t="n">
        <f aca="false">IF(AND(A52&gt;4,A52&lt;7),H52,0)</f>
        <v>0</v>
      </c>
      <c r="D52" s="62" t="str">
        <f aca="false">IF(A52&gt;6,'Sales Stage Names'!B$11,IF(A52&gt;5,'Sales Stage Names'!B$10,IF(A52&gt;4,'Sales Stage Names'!B$9,IF(A52&gt;3,'Sales Stage Names'!B$8,IF(A52&gt;2,'Sales Stage Names'!B$7,IF(A52&gt;1,'Sales Stage Names'!B$6,IF(A52&gt;0,'Sales Stage Names'!B$5,IF(A52="",'Sales Stage Names'!B$2,IF(A52&gt;-1,'Sales Stage Names'!B$4,'Sales Stage Names'!B$3)))))))))</f>
        <v>Not Assigned</v>
      </c>
      <c r="E52" s="63" t="str">
        <f aca="false">IF(A52&gt;6,"Customer",IF(A52&gt;1,"Target",IF(A52="","T",IF(A52&gt;0,"Dormant","Disqualified"))))</f>
        <v>T</v>
      </c>
      <c r="F52" s="64"/>
      <c r="G52" s="65" t="str">
        <f aca="false">IF((R52&lt;Dashboard!$M$1),"Yes","No")</f>
        <v>Yes</v>
      </c>
      <c r="H52" s="61" t="n">
        <f aca="false">I52/100*J52</f>
        <v>0</v>
      </c>
      <c r="I52" s="59"/>
      <c r="J52" s="61" t="n">
        <f aca="false">K52*L52</f>
        <v>0</v>
      </c>
      <c r="K52" s="66"/>
      <c r="L52" s="67"/>
      <c r="M52" s="59"/>
      <c r="N52" s="68"/>
      <c r="O52" s="69" t="n">
        <f aca="false">SUMPRODUCT('Communication Log'!E$5:E$7=1,'Communication Log'!B$5:B$7=F52)</f>
        <v>0</v>
      </c>
      <c r="P52" s="69" t="n">
        <f aca="false">SUMPRODUCT('Communication Log'!E$5:E$7=2,'Communication Log'!B$5:B$7=F52)</f>
        <v>0</v>
      </c>
      <c r="Q52" s="69" t="n">
        <f aca="false">SUMPRODUCT('Communication Log'!E$5:E$7=3,'Communication Log'!B$5:B$7=F52)</f>
        <v>0</v>
      </c>
      <c r="R52" s="74"/>
      <c r="S52" s="71"/>
      <c r="T52" s="72" t="s">
        <v>84</v>
      </c>
      <c r="U52" s="73"/>
      <c r="V52" s="73"/>
      <c r="W52" s="64"/>
      <c r="X52" s="72" t="s">
        <v>84</v>
      </c>
      <c r="Y52" s="73"/>
      <c r="Z52" s="74"/>
      <c r="AA52" s="76"/>
      <c r="AB52" s="73"/>
      <c r="AC52" s="73"/>
      <c r="AD52" s="73"/>
      <c r="CY52" s="0"/>
      <c r="CZ52" s="0"/>
      <c r="DA52" s="0"/>
      <c r="DB52" s="0"/>
    </row>
    <row r="53" customFormat="false" ht="12.95" hidden="false" customHeight="true" outlineLevel="0" collapsed="false">
      <c r="A53" s="59"/>
      <c r="B53" s="60" t="n">
        <f aca="false">RANK(C53,C$4:C$504)</f>
        <v>6</v>
      </c>
      <c r="C53" s="61" t="n">
        <f aca="false">IF(AND(A53&gt;4,A53&lt;7),H53,0)</f>
        <v>0</v>
      </c>
      <c r="D53" s="62" t="str">
        <f aca="false">IF(A53&gt;6,'Sales Stage Names'!B$11,IF(A53&gt;5,'Sales Stage Names'!B$10,IF(A53&gt;4,'Sales Stage Names'!B$9,IF(A53&gt;3,'Sales Stage Names'!B$8,IF(A53&gt;2,'Sales Stage Names'!B$7,IF(A53&gt;1,'Sales Stage Names'!B$6,IF(A53&gt;0,'Sales Stage Names'!B$5,IF(A53="",'Sales Stage Names'!B$2,IF(A53&gt;-1,'Sales Stage Names'!B$4,'Sales Stage Names'!B$3)))))))))</f>
        <v>Not Assigned</v>
      </c>
      <c r="E53" s="63" t="str">
        <f aca="false">IF(A53&gt;6,"Customer",IF(A53&gt;1,"Target",IF(A53="","T",IF(A53&gt;0,"Dormant","Disqualified"))))</f>
        <v>T</v>
      </c>
      <c r="F53" s="64"/>
      <c r="G53" s="65" t="str">
        <f aca="false">IF((R53&lt;Dashboard!$M$1),"Yes","No")</f>
        <v>Yes</v>
      </c>
      <c r="H53" s="61" t="n">
        <f aca="false">I53/100*J53</f>
        <v>0</v>
      </c>
      <c r="I53" s="59"/>
      <c r="J53" s="61" t="n">
        <f aca="false">K53*L53</f>
        <v>0</v>
      </c>
      <c r="K53" s="66"/>
      <c r="L53" s="67"/>
      <c r="M53" s="59"/>
      <c r="N53" s="68"/>
      <c r="O53" s="69" t="n">
        <f aca="false">SUMPRODUCT('Communication Log'!E$5:E$7=1,'Communication Log'!B$5:B$7=F53)</f>
        <v>0</v>
      </c>
      <c r="P53" s="69" t="n">
        <f aca="false">SUMPRODUCT('Communication Log'!E$5:E$7=2,'Communication Log'!B$5:B$7=F53)</f>
        <v>0</v>
      </c>
      <c r="Q53" s="69" t="n">
        <f aca="false">SUMPRODUCT('Communication Log'!E$5:E$7=3,'Communication Log'!B$5:B$7=F53)</f>
        <v>0</v>
      </c>
      <c r="R53" s="74"/>
      <c r="S53" s="71"/>
      <c r="T53" s="72" t="s">
        <v>84</v>
      </c>
      <c r="U53" s="73"/>
      <c r="V53" s="73"/>
      <c r="W53" s="64"/>
      <c r="X53" s="72" t="s">
        <v>84</v>
      </c>
      <c r="Y53" s="73"/>
      <c r="Z53" s="74"/>
      <c r="AA53" s="76"/>
      <c r="AB53" s="73"/>
      <c r="AC53" s="73"/>
      <c r="AD53" s="73"/>
      <c r="CY53" s="0"/>
      <c r="CZ53" s="0"/>
      <c r="DA53" s="0"/>
      <c r="DB53" s="0"/>
    </row>
    <row r="54" customFormat="false" ht="12.95" hidden="false" customHeight="true" outlineLevel="0" collapsed="false">
      <c r="A54" s="59"/>
      <c r="B54" s="60" t="n">
        <f aca="false">RANK(C54,C$4:C$504)</f>
        <v>6</v>
      </c>
      <c r="C54" s="61" t="n">
        <f aca="false">IF(AND(A54&gt;4,A54&lt;7),H54,0)</f>
        <v>0</v>
      </c>
      <c r="D54" s="62" t="str">
        <f aca="false">IF(A54&gt;6,'Sales Stage Names'!B$11,IF(A54&gt;5,'Sales Stage Names'!B$10,IF(A54&gt;4,'Sales Stage Names'!B$9,IF(A54&gt;3,'Sales Stage Names'!B$8,IF(A54&gt;2,'Sales Stage Names'!B$7,IF(A54&gt;1,'Sales Stage Names'!B$6,IF(A54&gt;0,'Sales Stage Names'!B$5,IF(A54="",'Sales Stage Names'!B$2,IF(A54&gt;-1,'Sales Stage Names'!B$4,'Sales Stage Names'!B$3)))))))))</f>
        <v>Not Assigned</v>
      </c>
      <c r="E54" s="63" t="str">
        <f aca="false">IF(A54&gt;6,"Customer",IF(A54&gt;1,"Target",IF(A54="","T",IF(A54&gt;0,"Dormant","Disqualified"))))</f>
        <v>T</v>
      </c>
      <c r="F54" s="64"/>
      <c r="G54" s="65" t="str">
        <f aca="false">IF((R54&lt;Dashboard!$M$1),"Yes","No")</f>
        <v>Yes</v>
      </c>
      <c r="H54" s="61" t="n">
        <f aca="false">I54/100*J54</f>
        <v>0</v>
      </c>
      <c r="I54" s="59"/>
      <c r="J54" s="61" t="n">
        <f aca="false">K54*L54</f>
        <v>0</v>
      </c>
      <c r="K54" s="66"/>
      <c r="L54" s="67"/>
      <c r="M54" s="59"/>
      <c r="N54" s="68"/>
      <c r="O54" s="69" t="n">
        <f aca="false">SUMPRODUCT('Communication Log'!E$5:E$7=1,'Communication Log'!B$5:B$7=F54)</f>
        <v>0</v>
      </c>
      <c r="P54" s="69" t="n">
        <f aca="false">SUMPRODUCT('Communication Log'!E$5:E$7=2,'Communication Log'!B$5:B$7=F54)</f>
        <v>0</v>
      </c>
      <c r="Q54" s="69" t="n">
        <f aca="false">SUMPRODUCT('Communication Log'!E$5:E$7=3,'Communication Log'!B$5:B$7=F54)</f>
        <v>0</v>
      </c>
      <c r="R54" s="74"/>
      <c r="S54" s="71"/>
      <c r="T54" s="72" t="s">
        <v>84</v>
      </c>
      <c r="U54" s="73"/>
      <c r="V54" s="73"/>
      <c r="W54" s="64"/>
      <c r="X54" s="72" t="s">
        <v>84</v>
      </c>
      <c r="Y54" s="73"/>
      <c r="Z54" s="74"/>
      <c r="AA54" s="76"/>
      <c r="AB54" s="73"/>
      <c r="AC54" s="73"/>
      <c r="AD54" s="73"/>
      <c r="CY54" s="0"/>
      <c r="CZ54" s="0"/>
      <c r="DA54" s="0"/>
      <c r="DB54" s="0"/>
    </row>
    <row r="55" customFormat="false" ht="12.95" hidden="false" customHeight="true" outlineLevel="0" collapsed="false">
      <c r="A55" s="59"/>
      <c r="B55" s="60" t="n">
        <f aca="false">RANK(C55,C$4:C$504)</f>
        <v>6</v>
      </c>
      <c r="C55" s="61" t="n">
        <f aca="false">IF(AND(A55&gt;4,A55&lt;7),H55,0)</f>
        <v>0</v>
      </c>
      <c r="D55" s="62" t="str">
        <f aca="false">IF(A55&gt;6,'Sales Stage Names'!B$11,IF(A55&gt;5,'Sales Stage Names'!B$10,IF(A55&gt;4,'Sales Stage Names'!B$9,IF(A55&gt;3,'Sales Stage Names'!B$8,IF(A55&gt;2,'Sales Stage Names'!B$7,IF(A55&gt;1,'Sales Stage Names'!B$6,IF(A55&gt;0,'Sales Stage Names'!B$5,IF(A55="",'Sales Stage Names'!B$2,IF(A55&gt;-1,'Sales Stage Names'!B$4,'Sales Stage Names'!B$3)))))))))</f>
        <v>Not Assigned</v>
      </c>
      <c r="E55" s="63" t="str">
        <f aca="false">IF(A55&gt;6,"Customer",IF(A55&gt;1,"Target",IF(A55="","T",IF(A55&gt;0,"Dormant","Disqualified"))))</f>
        <v>T</v>
      </c>
      <c r="F55" s="64"/>
      <c r="G55" s="65" t="str">
        <f aca="false">IF((R55&lt;Dashboard!$M$1),"Yes","No")</f>
        <v>Yes</v>
      </c>
      <c r="H55" s="61" t="n">
        <f aca="false">I55/100*J55</f>
        <v>0</v>
      </c>
      <c r="I55" s="59"/>
      <c r="J55" s="61" t="n">
        <f aca="false">K55*L55</f>
        <v>0</v>
      </c>
      <c r="K55" s="66"/>
      <c r="L55" s="67"/>
      <c r="M55" s="59"/>
      <c r="N55" s="68"/>
      <c r="O55" s="69" t="n">
        <f aca="false">SUMPRODUCT('Communication Log'!E$5:E$7=1,'Communication Log'!B$5:B$7=F55)</f>
        <v>0</v>
      </c>
      <c r="P55" s="69" t="n">
        <f aca="false">SUMPRODUCT('Communication Log'!E$5:E$7=2,'Communication Log'!B$5:B$7=F55)</f>
        <v>0</v>
      </c>
      <c r="Q55" s="69" t="n">
        <f aca="false">SUMPRODUCT('Communication Log'!E$5:E$7=3,'Communication Log'!B$5:B$7=F55)</f>
        <v>0</v>
      </c>
      <c r="R55" s="74"/>
      <c r="S55" s="71"/>
      <c r="T55" s="72" t="s">
        <v>84</v>
      </c>
      <c r="U55" s="73"/>
      <c r="V55" s="73"/>
      <c r="W55" s="64"/>
      <c r="X55" s="72" t="s">
        <v>84</v>
      </c>
      <c r="Y55" s="73"/>
      <c r="Z55" s="74"/>
      <c r="AA55" s="76"/>
      <c r="AB55" s="73"/>
      <c r="AC55" s="73"/>
      <c r="AD55" s="73"/>
      <c r="CY55" s="0"/>
      <c r="CZ55" s="0"/>
      <c r="DA55" s="0"/>
      <c r="DB55" s="0"/>
    </row>
    <row r="56" customFormat="false" ht="12.95" hidden="false" customHeight="true" outlineLevel="0" collapsed="false">
      <c r="A56" s="59"/>
      <c r="B56" s="60" t="n">
        <f aca="false">RANK(C56,C$4:C$504)</f>
        <v>6</v>
      </c>
      <c r="C56" s="61" t="n">
        <f aca="false">IF(AND(A56&gt;4,A56&lt;7),H56,0)</f>
        <v>0</v>
      </c>
      <c r="D56" s="62" t="str">
        <f aca="false">IF(A56&gt;6,'Sales Stage Names'!B$11,IF(A56&gt;5,'Sales Stage Names'!B$10,IF(A56&gt;4,'Sales Stage Names'!B$9,IF(A56&gt;3,'Sales Stage Names'!B$8,IF(A56&gt;2,'Sales Stage Names'!B$7,IF(A56&gt;1,'Sales Stage Names'!B$6,IF(A56&gt;0,'Sales Stage Names'!B$5,IF(A56="",'Sales Stage Names'!B$2,IF(A56&gt;-1,'Sales Stage Names'!B$4,'Sales Stage Names'!B$3)))))))))</f>
        <v>Not Assigned</v>
      </c>
      <c r="E56" s="63" t="str">
        <f aca="false">IF(A56&gt;6,"Customer",IF(A56&gt;1,"Target",IF(A56="","T",IF(A56&gt;0,"Dormant","Disqualified"))))</f>
        <v>T</v>
      </c>
      <c r="F56" s="64"/>
      <c r="G56" s="65" t="str">
        <f aca="false">IF((R56&lt;Dashboard!$M$1),"Yes","No")</f>
        <v>Yes</v>
      </c>
      <c r="H56" s="61" t="n">
        <f aca="false">I56/100*J56</f>
        <v>0</v>
      </c>
      <c r="I56" s="59"/>
      <c r="J56" s="61" t="n">
        <f aca="false">K56*L56</f>
        <v>0</v>
      </c>
      <c r="K56" s="66"/>
      <c r="L56" s="67"/>
      <c r="M56" s="59"/>
      <c r="N56" s="68"/>
      <c r="O56" s="69" t="n">
        <f aca="false">SUMPRODUCT('Communication Log'!E$5:E$7=1,'Communication Log'!B$5:B$7=F56)</f>
        <v>0</v>
      </c>
      <c r="P56" s="69" t="n">
        <f aca="false">SUMPRODUCT('Communication Log'!E$5:E$7=2,'Communication Log'!B$5:B$7=F56)</f>
        <v>0</v>
      </c>
      <c r="Q56" s="69" t="n">
        <f aca="false">SUMPRODUCT('Communication Log'!E$5:E$7=3,'Communication Log'!B$5:B$7=F56)</f>
        <v>0</v>
      </c>
      <c r="R56" s="74"/>
      <c r="S56" s="71"/>
      <c r="T56" s="72" t="s">
        <v>84</v>
      </c>
      <c r="U56" s="73"/>
      <c r="V56" s="73"/>
      <c r="W56" s="64"/>
      <c r="X56" s="72" t="s">
        <v>84</v>
      </c>
      <c r="Y56" s="73"/>
      <c r="Z56" s="74"/>
      <c r="AA56" s="76"/>
      <c r="AB56" s="73"/>
      <c r="AC56" s="73"/>
      <c r="AD56" s="73"/>
      <c r="CY56" s="0"/>
      <c r="CZ56" s="0"/>
      <c r="DA56" s="0"/>
      <c r="DB56" s="0"/>
    </row>
    <row r="57" customFormat="false" ht="12.95" hidden="false" customHeight="true" outlineLevel="0" collapsed="false">
      <c r="A57" s="59"/>
      <c r="B57" s="60" t="n">
        <f aca="false">RANK(C57,C$4:C$504)</f>
        <v>6</v>
      </c>
      <c r="C57" s="61" t="n">
        <f aca="false">IF(AND(A57&gt;4,A57&lt;7),H57,0)</f>
        <v>0</v>
      </c>
      <c r="D57" s="62" t="str">
        <f aca="false">IF(A57&gt;6,'Sales Stage Names'!B$11,IF(A57&gt;5,'Sales Stage Names'!B$10,IF(A57&gt;4,'Sales Stage Names'!B$9,IF(A57&gt;3,'Sales Stage Names'!B$8,IF(A57&gt;2,'Sales Stage Names'!B$7,IF(A57&gt;1,'Sales Stage Names'!B$6,IF(A57&gt;0,'Sales Stage Names'!B$5,IF(A57="",'Sales Stage Names'!B$2,IF(A57&gt;-1,'Sales Stage Names'!B$4,'Sales Stage Names'!B$3)))))))))</f>
        <v>Not Assigned</v>
      </c>
      <c r="E57" s="63" t="str">
        <f aca="false">IF(A57&gt;6,"Customer",IF(A57&gt;1,"Target",IF(A57="","T",IF(A57&gt;0,"Dormant","Disqualified"))))</f>
        <v>T</v>
      </c>
      <c r="F57" s="64"/>
      <c r="G57" s="65" t="str">
        <f aca="false">IF((R57&lt;Dashboard!$M$1),"Yes","No")</f>
        <v>Yes</v>
      </c>
      <c r="H57" s="61" t="n">
        <f aca="false">I57/100*J57</f>
        <v>0</v>
      </c>
      <c r="I57" s="59"/>
      <c r="J57" s="61" t="n">
        <f aca="false">K57*L57</f>
        <v>0</v>
      </c>
      <c r="K57" s="66"/>
      <c r="L57" s="67"/>
      <c r="M57" s="59"/>
      <c r="N57" s="68"/>
      <c r="O57" s="69" t="n">
        <f aca="false">SUMPRODUCT('Communication Log'!E$5:E$7=1,'Communication Log'!B$5:B$7=F57)</f>
        <v>0</v>
      </c>
      <c r="P57" s="69" t="n">
        <f aca="false">SUMPRODUCT('Communication Log'!E$5:E$7=2,'Communication Log'!B$5:B$7=F57)</f>
        <v>0</v>
      </c>
      <c r="Q57" s="69" t="n">
        <f aca="false">SUMPRODUCT('Communication Log'!E$5:E$7=3,'Communication Log'!B$5:B$7=F57)</f>
        <v>0</v>
      </c>
      <c r="R57" s="74"/>
      <c r="S57" s="71"/>
      <c r="T57" s="72" t="s">
        <v>84</v>
      </c>
      <c r="U57" s="73"/>
      <c r="V57" s="73"/>
      <c r="W57" s="64"/>
      <c r="X57" s="72" t="s">
        <v>84</v>
      </c>
      <c r="Y57" s="73"/>
      <c r="Z57" s="74"/>
      <c r="AA57" s="76"/>
      <c r="AB57" s="73"/>
      <c r="AC57" s="73"/>
      <c r="AD57" s="73"/>
      <c r="CY57" s="0"/>
      <c r="CZ57" s="0"/>
      <c r="DA57" s="0"/>
      <c r="DB57" s="0"/>
    </row>
    <row r="58" customFormat="false" ht="12.95" hidden="false" customHeight="true" outlineLevel="0" collapsed="false">
      <c r="A58" s="59"/>
      <c r="B58" s="60" t="n">
        <f aca="false">RANK(C58,C$4:C$504)</f>
        <v>6</v>
      </c>
      <c r="C58" s="61" t="n">
        <f aca="false">IF(AND(A58&gt;4,A58&lt;7),H58,0)</f>
        <v>0</v>
      </c>
      <c r="D58" s="62" t="str">
        <f aca="false">IF(A58&gt;6,'Sales Stage Names'!B$11,IF(A58&gt;5,'Sales Stage Names'!B$10,IF(A58&gt;4,'Sales Stage Names'!B$9,IF(A58&gt;3,'Sales Stage Names'!B$8,IF(A58&gt;2,'Sales Stage Names'!B$7,IF(A58&gt;1,'Sales Stage Names'!B$6,IF(A58&gt;0,'Sales Stage Names'!B$5,IF(A58="",'Sales Stage Names'!B$2,IF(A58&gt;-1,'Sales Stage Names'!B$4,'Sales Stage Names'!B$3)))))))))</f>
        <v>Not Assigned</v>
      </c>
      <c r="E58" s="63" t="str">
        <f aca="false">IF(A58&gt;6,"Customer",IF(A58&gt;1,"Target",IF(A58="","T",IF(A58&gt;0,"Dormant","Disqualified"))))</f>
        <v>T</v>
      </c>
      <c r="F58" s="64"/>
      <c r="G58" s="65" t="str">
        <f aca="false">IF((R58&lt;Dashboard!$M$1),"Yes","No")</f>
        <v>Yes</v>
      </c>
      <c r="H58" s="61" t="n">
        <f aca="false">I58/100*J58</f>
        <v>0</v>
      </c>
      <c r="I58" s="59"/>
      <c r="J58" s="61" t="n">
        <f aca="false">K58*L58</f>
        <v>0</v>
      </c>
      <c r="K58" s="66"/>
      <c r="L58" s="67"/>
      <c r="M58" s="59"/>
      <c r="N58" s="68"/>
      <c r="O58" s="69" t="n">
        <f aca="false">SUMPRODUCT('Communication Log'!E$5:E$7=1,'Communication Log'!B$5:B$7=F58)</f>
        <v>0</v>
      </c>
      <c r="P58" s="69" t="n">
        <f aca="false">SUMPRODUCT('Communication Log'!E$5:E$7=2,'Communication Log'!B$5:B$7=F58)</f>
        <v>0</v>
      </c>
      <c r="Q58" s="69" t="n">
        <f aca="false">SUMPRODUCT('Communication Log'!E$5:E$7=3,'Communication Log'!B$5:B$7=F58)</f>
        <v>0</v>
      </c>
      <c r="R58" s="74"/>
      <c r="S58" s="71"/>
      <c r="T58" s="72" t="s">
        <v>84</v>
      </c>
      <c r="U58" s="73"/>
      <c r="V58" s="73"/>
      <c r="W58" s="64"/>
      <c r="X58" s="72" t="s">
        <v>84</v>
      </c>
      <c r="Y58" s="73"/>
      <c r="Z58" s="74"/>
      <c r="AA58" s="76"/>
      <c r="AB58" s="73"/>
      <c r="AC58" s="73"/>
      <c r="AD58" s="73"/>
      <c r="CY58" s="0"/>
      <c r="CZ58" s="0"/>
      <c r="DA58" s="0"/>
      <c r="DB58" s="0"/>
    </row>
    <row r="59" customFormat="false" ht="12.95" hidden="false" customHeight="true" outlineLevel="0" collapsed="false">
      <c r="A59" s="59"/>
      <c r="B59" s="60" t="n">
        <f aca="false">RANK(C59,C$4:C$504)</f>
        <v>6</v>
      </c>
      <c r="C59" s="61" t="n">
        <f aca="false">IF(AND(A59&gt;4,A59&lt;7),H59,0)</f>
        <v>0</v>
      </c>
      <c r="D59" s="62" t="str">
        <f aca="false">IF(A59&gt;6,'Sales Stage Names'!B$11,IF(A59&gt;5,'Sales Stage Names'!B$10,IF(A59&gt;4,'Sales Stage Names'!B$9,IF(A59&gt;3,'Sales Stage Names'!B$8,IF(A59&gt;2,'Sales Stage Names'!B$7,IF(A59&gt;1,'Sales Stage Names'!B$6,IF(A59&gt;0,'Sales Stage Names'!B$5,IF(A59="",'Sales Stage Names'!B$2,IF(A59&gt;-1,'Sales Stage Names'!B$4,'Sales Stage Names'!B$3)))))))))</f>
        <v>Not Assigned</v>
      </c>
      <c r="E59" s="63" t="str">
        <f aca="false">IF(A59&gt;6,"Customer",IF(A59&gt;1,"Target",IF(A59="","T",IF(A59&gt;0,"Dormant","Disqualified"))))</f>
        <v>T</v>
      </c>
      <c r="F59" s="64"/>
      <c r="G59" s="65" t="str">
        <f aca="false">IF((R59&lt;Dashboard!$M$1),"Yes","No")</f>
        <v>Yes</v>
      </c>
      <c r="H59" s="61" t="n">
        <f aca="false">I59/100*J59</f>
        <v>0</v>
      </c>
      <c r="I59" s="59"/>
      <c r="J59" s="61" t="n">
        <f aca="false">K59*L59</f>
        <v>0</v>
      </c>
      <c r="K59" s="66"/>
      <c r="L59" s="67"/>
      <c r="M59" s="59"/>
      <c r="N59" s="68"/>
      <c r="O59" s="69" t="n">
        <f aca="false">SUMPRODUCT('Communication Log'!E$5:E$7=1,'Communication Log'!B$5:B$7=F59)</f>
        <v>0</v>
      </c>
      <c r="P59" s="69" t="n">
        <f aca="false">SUMPRODUCT('Communication Log'!E$5:E$7=2,'Communication Log'!B$5:B$7=F59)</f>
        <v>0</v>
      </c>
      <c r="Q59" s="69" t="n">
        <f aca="false">SUMPRODUCT('Communication Log'!E$5:E$7=3,'Communication Log'!B$5:B$7=F59)</f>
        <v>0</v>
      </c>
      <c r="R59" s="74"/>
      <c r="S59" s="71"/>
      <c r="T59" s="72" t="s">
        <v>84</v>
      </c>
      <c r="U59" s="73"/>
      <c r="V59" s="73"/>
      <c r="W59" s="64"/>
      <c r="X59" s="72" t="s">
        <v>84</v>
      </c>
      <c r="Y59" s="73"/>
      <c r="Z59" s="74"/>
      <c r="AA59" s="76"/>
      <c r="AB59" s="73"/>
      <c r="AC59" s="73"/>
      <c r="AD59" s="73"/>
      <c r="CY59" s="0"/>
      <c r="CZ59" s="0"/>
      <c r="DA59" s="0"/>
      <c r="DB59" s="0"/>
    </row>
    <row r="60" customFormat="false" ht="12.95" hidden="false" customHeight="true" outlineLevel="0" collapsed="false">
      <c r="A60" s="59"/>
      <c r="B60" s="60" t="n">
        <f aca="false">RANK(C60,C$4:C$504)</f>
        <v>6</v>
      </c>
      <c r="C60" s="61" t="n">
        <f aca="false">IF(AND(A60&gt;4,A60&lt;7),H60,0)</f>
        <v>0</v>
      </c>
      <c r="D60" s="62" t="str">
        <f aca="false">IF(A60&gt;6,'Sales Stage Names'!B$11,IF(A60&gt;5,'Sales Stage Names'!B$10,IF(A60&gt;4,'Sales Stage Names'!B$9,IF(A60&gt;3,'Sales Stage Names'!B$8,IF(A60&gt;2,'Sales Stage Names'!B$7,IF(A60&gt;1,'Sales Stage Names'!B$6,IF(A60&gt;0,'Sales Stage Names'!B$5,IF(A60="",'Sales Stage Names'!B$2,IF(A60&gt;-1,'Sales Stage Names'!B$4,'Sales Stage Names'!B$3)))))))))</f>
        <v>Not Assigned</v>
      </c>
      <c r="E60" s="63" t="str">
        <f aca="false">IF(A60&gt;6,"Customer",IF(A60&gt;1,"Target",IF(A60="","T",IF(A60&gt;0,"Dormant","Disqualified"))))</f>
        <v>T</v>
      </c>
      <c r="F60" s="64"/>
      <c r="G60" s="65" t="str">
        <f aca="false">IF((R60&lt;Dashboard!$M$1),"Yes","No")</f>
        <v>Yes</v>
      </c>
      <c r="H60" s="61" t="n">
        <f aca="false">I60/100*J60</f>
        <v>0</v>
      </c>
      <c r="I60" s="59"/>
      <c r="J60" s="61" t="n">
        <f aca="false">K60*L60</f>
        <v>0</v>
      </c>
      <c r="K60" s="66"/>
      <c r="L60" s="67"/>
      <c r="M60" s="59"/>
      <c r="N60" s="68"/>
      <c r="O60" s="69" t="n">
        <f aca="false">SUMPRODUCT('Communication Log'!E$5:E$7=1,'Communication Log'!B$5:B$7=F60)</f>
        <v>0</v>
      </c>
      <c r="P60" s="69" t="n">
        <f aca="false">SUMPRODUCT('Communication Log'!E$5:E$7=2,'Communication Log'!B$5:B$7=F60)</f>
        <v>0</v>
      </c>
      <c r="Q60" s="69" t="n">
        <f aca="false">SUMPRODUCT('Communication Log'!E$5:E$7=3,'Communication Log'!B$5:B$7=F60)</f>
        <v>0</v>
      </c>
      <c r="R60" s="74"/>
      <c r="S60" s="71"/>
      <c r="T60" s="72" t="s">
        <v>84</v>
      </c>
      <c r="U60" s="73"/>
      <c r="V60" s="73"/>
      <c r="W60" s="64"/>
      <c r="X60" s="72" t="s">
        <v>84</v>
      </c>
      <c r="Y60" s="73"/>
      <c r="Z60" s="74"/>
      <c r="AA60" s="76"/>
      <c r="AB60" s="73"/>
      <c r="AC60" s="73"/>
      <c r="AD60" s="73"/>
      <c r="CY60" s="0"/>
      <c r="CZ60" s="0"/>
      <c r="DA60" s="0"/>
      <c r="DB60" s="0"/>
    </row>
    <row r="61" customFormat="false" ht="12.95" hidden="false" customHeight="true" outlineLevel="0" collapsed="false">
      <c r="A61" s="59"/>
      <c r="B61" s="60" t="n">
        <f aca="false">RANK(C61,C$4:C$504)</f>
        <v>6</v>
      </c>
      <c r="C61" s="61" t="n">
        <f aca="false">IF(AND(A61&gt;4,A61&lt;7),H61,0)</f>
        <v>0</v>
      </c>
      <c r="D61" s="62" t="str">
        <f aca="false">IF(A61&gt;6,'Sales Stage Names'!B$11,IF(A61&gt;5,'Sales Stage Names'!B$10,IF(A61&gt;4,'Sales Stage Names'!B$9,IF(A61&gt;3,'Sales Stage Names'!B$8,IF(A61&gt;2,'Sales Stage Names'!B$7,IF(A61&gt;1,'Sales Stage Names'!B$6,IF(A61&gt;0,'Sales Stage Names'!B$5,IF(A61="",'Sales Stage Names'!B$2,IF(A61&gt;-1,'Sales Stage Names'!B$4,'Sales Stage Names'!B$3)))))))))</f>
        <v>Not Assigned</v>
      </c>
      <c r="E61" s="63" t="str">
        <f aca="false">IF(A61&gt;6,"Customer",IF(A61&gt;1,"Target",IF(A61="","T",IF(A61&gt;0,"Dormant","Disqualified"))))</f>
        <v>T</v>
      </c>
      <c r="F61" s="64"/>
      <c r="G61" s="65" t="str">
        <f aca="false">IF((R61&lt;Dashboard!$M$1),"Yes","No")</f>
        <v>Yes</v>
      </c>
      <c r="H61" s="61" t="n">
        <f aca="false">I61/100*J61</f>
        <v>0</v>
      </c>
      <c r="I61" s="59"/>
      <c r="J61" s="61" t="n">
        <f aca="false">K61*L61</f>
        <v>0</v>
      </c>
      <c r="K61" s="66"/>
      <c r="L61" s="67"/>
      <c r="M61" s="59"/>
      <c r="N61" s="68"/>
      <c r="O61" s="69" t="n">
        <f aca="false">SUMPRODUCT('Communication Log'!E$5:E$7=1,'Communication Log'!B$5:B$7=F61)</f>
        <v>0</v>
      </c>
      <c r="P61" s="69" t="n">
        <f aca="false">SUMPRODUCT('Communication Log'!E$5:E$7=2,'Communication Log'!B$5:B$7=F61)</f>
        <v>0</v>
      </c>
      <c r="Q61" s="69" t="n">
        <f aca="false">SUMPRODUCT('Communication Log'!E$5:E$7=3,'Communication Log'!B$5:B$7=F61)</f>
        <v>0</v>
      </c>
      <c r="R61" s="74"/>
      <c r="S61" s="71"/>
      <c r="T61" s="72" t="s">
        <v>84</v>
      </c>
      <c r="U61" s="73"/>
      <c r="V61" s="73"/>
      <c r="W61" s="64"/>
      <c r="X61" s="72" t="s">
        <v>84</v>
      </c>
      <c r="Y61" s="73"/>
      <c r="Z61" s="74"/>
      <c r="AA61" s="76"/>
      <c r="AB61" s="73"/>
      <c r="AC61" s="73"/>
      <c r="AD61" s="73"/>
      <c r="CY61" s="0"/>
      <c r="CZ61" s="0"/>
      <c r="DA61" s="0"/>
      <c r="DB61" s="0"/>
    </row>
    <row r="62" customFormat="false" ht="12.95" hidden="false" customHeight="true" outlineLevel="0" collapsed="false">
      <c r="A62" s="59"/>
      <c r="B62" s="60" t="n">
        <f aca="false">RANK(C62,C$4:C$504)</f>
        <v>6</v>
      </c>
      <c r="C62" s="61" t="n">
        <f aca="false">IF(AND(A62&gt;4,A62&lt;7),H62,0)</f>
        <v>0</v>
      </c>
      <c r="D62" s="62" t="str">
        <f aca="false">IF(A62&gt;6,'Sales Stage Names'!B$11,IF(A62&gt;5,'Sales Stage Names'!B$10,IF(A62&gt;4,'Sales Stage Names'!B$9,IF(A62&gt;3,'Sales Stage Names'!B$8,IF(A62&gt;2,'Sales Stage Names'!B$7,IF(A62&gt;1,'Sales Stage Names'!B$6,IF(A62&gt;0,'Sales Stage Names'!B$5,IF(A62="",'Sales Stage Names'!B$2,IF(A62&gt;-1,'Sales Stage Names'!B$4,'Sales Stage Names'!B$3)))))))))</f>
        <v>Not Assigned</v>
      </c>
      <c r="E62" s="63" t="str">
        <f aca="false">IF(A62&gt;6,"Customer",IF(A62&gt;1,"Target",IF(A62="","T",IF(A62&gt;0,"Dormant","Disqualified"))))</f>
        <v>T</v>
      </c>
      <c r="F62" s="64"/>
      <c r="G62" s="65" t="str">
        <f aca="false">IF((R62&lt;Dashboard!$M$1),"Yes","No")</f>
        <v>Yes</v>
      </c>
      <c r="H62" s="61" t="n">
        <f aca="false">I62/100*J62</f>
        <v>0</v>
      </c>
      <c r="I62" s="59"/>
      <c r="J62" s="61" t="n">
        <f aca="false">K62*L62</f>
        <v>0</v>
      </c>
      <c r="K62" s="66"/>
      <c r="L62" s="67"/>
      <c r="M62" s="59"/>
      <c r="N62" s="68"/>
      <c r="O62" s="69" t="n">
        <f aca="false">SUMPRODUCT('Communication Log'!E$5:E$7=1,'Communication Log'!B$5:B$7=F62)</f>
        <v>0</v>
      </c>
      <c r="P62" s="69" t="n">
        <f aca="false">SUMPRODUCT('Communication Log'!E$5:E$7=2,'Communication Log'!B$5:B$7=F62)</f>
        <v>0</v>
      </c>
      <c r="Q62" s="69" t="n">
        <f aca="false">SUMPRODUCT('Communication Log'!E$5:E$7=3,'Communication Log'!B$5:B$7=F62)</f>
        <v>0</v>
      </c>
      <c r="R62" s="74"/>
      <c r="S62" s="71"/>
      <c r="T62" s="72" t="s">
        <v>84</v>
      </c>
      <c r="U62" s="73"/>
      <c r="V62" s="73"/>
      <c r="W62" s="64"/>
      <c r="X62" s="72" t="s">
        <v>84</v>
      </c>
      <c r="Y62" s="73"/>
      <c r="Z62" s="74"/>
      <c r="AA62" s="76"/>
      <c r="AB62" s="73"/>
      <c r="AC62" s="73"/>
      <c r="AD62" s="73"/>
      <c r="CY62" s="0"/>
      <c r="CZ62" s="0"/>
      <c r="DA62" s="0"/>
      <c r="DB62" s="0"/>
    </row>
    <row r="63" customFormat="false" ht="12.95" hidden="false" customHeight="true" outlineLevel="0" collapsed="false">
      <c r="A63" s="59"/>
      <c r="B63" s="60" t="n">
        <f aca="false">RANK(C63,C$4:C$504)</f>
        <v>6</v>
      </c>
      <c r="C63" s="61" t="n">
        <f aca="false">IF(AND(A63&gt;4,A63&lt;7),H63,0)</f>
        <v>0</v>
      </c>
      <c r="D63" s="62" t="str">
        <f aca="false">IF(A63&gt;6,'Sales Stage Names'!B$11,IF(A63&gt;5,'Sales Stage Names'!B$10,IF(A63&gt;4,'Sales Stage Names'!B$9,IF(A63&gt;3,'Sales Stage Names'!B$8,IF(A63&gt;2,'Sales Stage Names'!B$7,IF(A63&gt;1,'Sales Stage Names'!B$6,IF(A63&gt;0,'Sales Stage Names'!B$5,IF(A63="",'Sales Stage Names'!B$2,IF(A63&gt;-1,'Sales Stage Names'!B$4,'Sales Stage Names'!B$3)))))))))</f>
        <v>Not Assigned</v>
      </c>
      <c r="E63" s="63" t="str">
        <f aca="false">IF(A63&gt;6,"Customer",IF(A63&gt;1,"Target",IF(A63="","T",IF(A63&gt;0,"Dormant","Disqualified"))))</f>
        <v>T</v>
      </c>
      <c r="F63" s="64"/>
      <c r="G63" s="65" t="str">
        <f aca="false">IF((R63&lt;Dashboard!$M$1),"Yes","No")</f>
        <v>Yes</v>
      </c>
      <c r="H63" s="61" t="n">
        <f aca="false">I63/100*J63</f>
        <v>0</v>
      </c>
      <c r="I63" s="59"/>
      <c r="J63" s="61" t="n">
        <f aca="false">K63*L63</f>
        <v>0</v>
      </c>
      <c r="K63" s="66"/>
      <c r="L63" s="67"/>
      <c r="M63" s="59"/>
      <c r="N63" s="68"/>
      <c r="O63" s="69" t="n">
        <f aca="false">SUMPRODUCT('Communication Log'!E$5:E$7=1,'Communication Log'!B$5:B$7=F63)</f>
        <v>0</v>
      </c>
      <c r="P63" s="69" t="n">
        <f aca="false">SUMPRODUCT('Communication Log'!E$5:E$7=2,'Communication Log'!B$5:B$7=F63)</f>
        <v>0</v>
      </c>
      <c r="Q63" s="69" t="n">
        <f aca="false">SUMPRODUCT('Communication Log'!E$5:E$7=3,'Communication Log'!B$5:B$7=F63)</f>
        <v>0</v>
      </c>
      <c r="R63" s="74"/>
      <c r="S63" s="71"/>
      <c r="T63" s="72" t="s">
        <v>84</v>
      </c>
      <c r="U63" s="73"/>
      <c r="V63" s="73"/>
      <c r="W63" s="64"/>
      <c r="X63" s="72" t="s">
        <v>84</v>
      </c>
      <c r="Y63" s="73"/>
      <c r="Z63" s="74"/>
      <c r="AA63" s="76"/>
      <c r="AB63" s="73"/>
      <c r="AC63" s="73"/>
      <c r="AD63" s="73"/>
      <c r="CY63" s="0"/>
      <c r="CZ63" s="0"/>
      <c r="DA63" s="0"/>
      <c r="DB63" s="0"/>
    </row>
    <row r="64" customFormat="false" ht="12.95" hidden="false" customHeight="true" outlineLevel="0" collapsed="false">
      <c r="A64" s="59"/>
      <c r="B64" s="60" t="n">
        <f aca="false">RANK(C64,C$4:C$504)</f>
        <v>6</v>
      </c>
      <c r="C64" s="61" t="n">
        <f aca="false">IF(AND(A64&gt;4,A64&lt;7),H64,0)</f>
        <v>0</v>
      </c>
      <c r="D64" s="62" t="str">
        <f aca="false">IF(A64&gt;6,'Sales Stage Names'!B$11,IF(A64&gt;5,'Sales Stage Names'!B$10,IF(A64&gt;4,'Sales Stage Names'!B$9,IF(A64&gt;3,'Sales Stage Names'!B$8,IF(A64&gt;2,'Sales Stage Names'!B$7,IF(A64&gt;1,'Sales Stage Names'!B$6,IF(A64&gt;0,'Sales Stage Names'!B$5,IF(A64="",'Sales Stage Names'!B$2,IF(A64&gt;-1,'Sales Stage Names'!B$4,'Sales Stage Names'!B$3)))))))))</f>
        <v>Not Assigned</v>
      </c>
      <c r="E64" s="63" t="str">
        <f aca="false">IF(A64&gt;6,"Customer",IF(A64&gt;1,"Target",IF(A64="","T",IF(A64&gt;0,"Dormant","Disqualified"))))</f>
        <v>T</v>
      </c>
      <c r="F64" s="64"/>
      <c r="G64" s="65" t="str">
        <f aca="false">IF((R64&lt;Dashboard!$M$1),"Yes","No")</f>
        <v>Yes</v>
      </c>
      <c r="H64" s="61" t="n">
        <f aca="false">I64/100*J64</f>
        <v>0</v>
      </c>
      <c r="I64" s="59"/>
      <c r="J64" s="61" t="n">
        <f aca="false">K64*L64</f>
        <v>0</v>
      </c>
      <c r="K64" s="66"/>
      <c r="L64" s="67"/>
      <c r="M64" s="59"/>
      <c r="N64" s="68"/>
      <c r="O64" s="69" t="n">
        <f aca="false">SUMPRODUCT('Communication Log'!E$5:E$7=1,'Communication Log'!B$5:B$7=F64)</f>
        <v>0</v>
      </c>
      <c r="P64" s="69" t="n">
        <f aca="false">SUMPRODUCT('Communication Log'!E$5:E$7=2,'Communication Log'!B$5:B$7=F64)</f>
        <v>0</v>
      </c>
      <c r="Q64" s="69" t="n">
        <f aca="false">SUMPRODUCT('Communication Log'!E$5:E$7=3,'Communication Log'!B$5:B$7=F64)</f>
        <v>0</v>
      </c>
      <c r="R64" s="74"/>
      <c r="S64" s="71"/>
      <c r="T64" s="72" t="s">
        <v>84</v>
      </c>
      <c r="U64" s="73"/>
      <c r="V64" s="73"/>
      <c r="W64" s="64"/>
      <c r="X64" s="72" t="s">
        <v>84</v>
      </c>
      <c r="Y64" s="73"/>
      <c r="Z64" s="74"/>
      <c r="AA64" s="76"/>
      <c r="AB64" s="73"/>
      <c r="AC64" s="73"/>
      <c r="AD64" s="73"/>
      <c r="CY64" s="0"/>
      <c r="CZ64" s="0"/>
      <c r="DA64" s="0"/>
      <c r="DB64" s="0"/>
    </row>
    <row r="65" customFormat="false" ht="12.95" hidden="false" customHeight="true" outlineLevel="0" collapsed="false">
      <c r="A65" s="59"/>
      <c r="B65" s="60" t="n">
        <f aca="false">RANK(C65,C$4:C$504)</f>
        <v>6</v>
      </c>
      <c r="C65" s="61" t="n">
        <f aca="false">IF(AND(A65&gt;4,A65&lt;7),H65,0)</f>
        <v>0</v>
      </c>
      <c r="D65" s="62" t="str">
        <f aca="false">IF(A65&gt;6,'Sales Stage Names'!B$11,IF(A65&gt;5,'Sales Stage Names'!B$10,IF(A65&gt;4,'Sales Stage Names'!B$9,IF(A65&gt;3,'Sales Stage Names'!B$8,IF(A65&gt;2,'Sales Stage Names'!B$7,IF(A65&gt;1,'Sales Stage Names'!B$6,IF(A65&gt;0,'Sales Stage Names'!B$5,IF(A65="",'Sales Stage Names'!B$2,IF(A65&gt;-1,'Sales Stage Names'!B$4,'Sales Stage Names'!B$3)))))))))</f>
        <v>Not Assigned</v>
      </c>
      <c r="E65" s="63" t="str">
        <f aca="false">IF(A65&gt;6,"Customer",IF(A65&gt;1,"Target",IF(A65="","T",IF(A65&gt;0,"Dormant","Disqualified"))))</f>
        <v>T</v>
      </c>
      <c r="F65" s="64"/>
      <c r="G65" s="65" t="str">
        <f aca="false">IF((R65&lt;Dashboard!$M$1),"Yes","No")</f>
        <v>Yes</v>
      </c>
      <c r="H65" s="61" t="n">
        <f aca="false">I65/100*J65</f>
        <v>0</v>
      </c>
      <c r="I65" s="59"/>
      <c r="J65" s="61" t="n">
        <f aca="false">K65*L65</f>
        <v>0</v>
      </c>
      <c r="K65" s="66"/>
      <c r="L65" s="67"/>
      <c r="M65" s="59"/>
      <c r="N65" s="68"/>
      <c r="O65" s="69" t="n">
        <f aca="false">SUMPRODUCT('Communication Log'!E$5:E$7=1,'Communication Log'!B$5:B$7=F65)</f>
        <v>0</v>
      </c>
      <c r="P65" s="69" t="n">
        <f aca="false">SUMPRODUCT('Communication Log'!E$5:E$7=2,'Communication Log'!B$5:B$7=F65)</f>
        <v>0</v>
      </c>
      <c r="Q65" s="69" t="n">
        <f aca="false">SUMPRODUCT('Communication Log'!E$5:E$7=3,'Communication Log'!B$5:B$7=F65)</f>
        <v>0</v>
      </c>
      <c r="R65" s="74"/>
      <c r="S65" s="71"/>
      <c r="T65" s="72" t="s">
        <v>84</v>
      </c>
      <c r="U65" s="73"/>
      <c r="V65" s="73"/>
      <c r="W65" s="64"/>
      <c r="X65" s="72" t="s">
        <v>84</v>
      </c>
      <c r="Y65" s="73"/>
      <c r="Z65" s="74"/>
      <c r="AA65" s="76"/>
      <c r="AB65" s="73"/>
      <c r="AC65" s="73"/>
      <c r="AD65" s="73"/>
      <c r="CY65" s="0"/>
      <c r="CZ65" s="0"/>
      <c r="DA65" s="0"/>
      <c r="DB65" s="0"/>
    </row>
    <row r="66" customFormat="false" ht="12.95" hidden="false" customHeight="true" outlineLevel="0" collapsed="false">
      <c r="A66" s="59"/>
      <c r="B66" s="60" t="n">
        <f aca="false">RANK(C66,C$4:C$504)</f>
        <v>6</v>
      </c>
      <c r="C66" s="61" t="n">
        <f aca="false">IF(AND(A66&gt;4,A66&lt;7),H66,0)</f>
        <v>0</v>
      </c>
      <c r="D66" s="62" t="str">
        <f aca="false">IF(A66&gt;6,'Sales Stage Names'!B$11,IF(A66&gt;5,'Sales Stage Names'!B$10,IF(A66&gt;4,'Sales Stage Names'!B$9,IF(A66&gt;3,'Sales Stage Names'!B$8,IF(A66&gt;2,'Sales Stage Names'!B$7,IF(A66&gt;1,'Sales Stage Names'!B$6,IF(A66&gt;0,'Sales Stage Names'!B$5,IF(A66="",'Sales Stage Names'!B$2,IF(A66&gt;-1,'Sales Stage Names'!B$4,'Sales Stage Names'!B$3)))))))))</f>
        <v>Not Assigned</v>
      </c>
      <c r="E66" s="63" t="str">
        <f aca="false">IF(A66&gt;6,"Customer",IF(A66&gt;1,"Target",IF(A66="","T",IF(A66&gt;0,"Dormant","Disqualified"))))</f>
        <v>T</v>
      </c>
      <c r="F66" s="64"/>
      <c r="G66" s="65" t="str">
        <f aca="false">IF((R66&lt;Dashboard!$M$1),"Yes","No")</f>
        <v>Yes</v>
      </c>
      <c r="H66" s="61" t="n">
        <f aca="false">I66/100*J66</f>
        <v>0</v>
      </c>
      <c r="I66" s="59"/>
      <c r="J66" s="61" t="n">
        <f aca="false">K66*L66</f>
        <v>0</v>
      </c>
      <c r="K66" s="66"/>
      <c r="L66" s="67"/>
      <c r="M66" s="59"/>
      <c r="N66" s="68"/>
      <c r="O66" s="69" t="n">
        <f aca="false">SUMPRODUCT('Communication Log'!E$5:E$7=1,'Communication Log'!B$5:B$7=F66)</f>
        <v>0</v>
      </c>
      <c r="P66" s="69" t="n">
        <f aca="false">SUMPRODUCT('Communication Log'!E$5:E$7=2,'Communication Log'!B$5:B$7=F66)</f>
        <v>0</v>
      </c>
      <c r="Q66" s="69" t="n">
        <f aca="false">SUMPRODUCT('Communication Log'!E$5:E$7=3,'Communication Log'!B$5:B$7=F66)</f>
        <v>0</v>
      </c>
      <c r="R66" s="74"/>
      <c r="S66" s="71"/>
      <c r="T66" s="72" t="s">
        <v>84</v>
      </c>
      <c r="U66" s="73"/>
      <c r="V66" s="73"/>
      <c r="W66" s="64"/>
      <c r="X66" s="72" t="s">
        <v>84</v>
      </c>
      <c r="Y66" s="73"/>
      <c r="Z66" s="74"/>
      <c r="AA66" s="76"/>
      <c r="AB66" s="73"/>
      <c r="AC66" s="73"/>
      <c r="AD66" s="73"/>
      <c r="CY66" s="0"/>
      <c r="CZ66" s="0"/>
      <c r="DA66" s="0"/>
      <c r="DB66" s="0"/>
    </row>
    <row r="67" customFormat="false" ht="12.95" hidden="false" customHeight="true" outlineLevel="0" collapsed="false">
      <c r="A67" s="59"/>
      <c r="B67" s="60" t="n">
        <f aca="false">RANK(C67,C$4:C$504)</f>
        <v>6</v>
      </c>
      <c r="C67" s="61" t="n">
        <f aca="false">IF(AND(A67&gt;4,A67&lt;7),H67,0)</f>
        <v>0</v>
      </c>
      <c r="D67" s="62" t="str">
        <f aca="false">IF(A67&gt;6,'Sales Stage Names'!B$11,IF(A67&gt;5,'Sales Stage Names'!B$10,IF(A67&gt;4,'Sales Stage Names'!B$9,IF(A67&gt;3,'Sales Stage Names'!B$8,IF(A67&gt;2,'Sales Stage Names'!B$7,IF(A67&gt;1,'Sales Stage Names'!B$6,IF(A67&gt;0,'Sales Stage Names'!B$5,IF(A67="",'Sales Stage Names'!B$2,IF(A67&gt;-1,'Sales Stage Names'!B$4,'Sales Stage Names'!B$3)))))))))</f>
        <v>Not Assigned</v>
      </c>
      <c r="E67" s="63" t="str">
        <f aca="false">IF(A67&gt;6,"Customer",IF(A67&gt;1,"Target",IF(A67="","T",IF(A67&gt;0,"Dormant","Disqualified"))))</f>
        <v>T</v>
      </c>
      <c r="F67" s="64"/>
      <c r="G67" s="65" t="str">
        <f aca="false">IF((R67&lt;Dashboard!$M$1),"Yes","No")</f>
        <v>Yes</v>
      </c>
      <c r="H67" s="61" t="n">
        <f aca="false">I67/100*J67</f>
        <v>0</v>
      </c>
      <c r="I67" s="59"/>
      <c r="J67" s="61" t="n">
        <f aca="false">K67*L67</f>
        <v>0</v>
      </c>
      <c r="K67" s="66"/>
      <c r="L67" s="67"/>
      <c r="M67" s="59"/>
      <c r="N67" s="68"/>
      <c r="O67" s="69" t="n">
        <f aca="false">SUMPRODUCT('Communication Log'!E$5:E$7=1,'Communication Log'!B$5:B$7=F67)</f>
        <v>0</v>
      </c>
      <c r="P67" s="69" t="n">
        <f aca="false">SUMPRODUCT('Communication Log'!E$5:E$7=2,'Communication Log'!B$5:B$7=F67)</f>
        <v>0</v>
      </c>
      <c r="Q67" s="69" t="n">
        <f aca="false">SUMPRODUCT('Communication Log'!E$5:E$7=3,'Communication Log'!B$5:B$7=F67)</f>
        <v>0</v>
      </c>
      <c r="R67" s="74"/>
      <c r="S67" s="71"/>
      <c r="T67" s="72" t="s">
        <v>84</v>
      </c>
      <c r="U67" s="73"/>
      <c r="V67" s="73"/>
      <c r="W67" s="64"/>
      <c r="X67" s="72" t="s">
        <v>84</v>
      </c>
      <c r="Y67" s="73"/>
      <c r="Z67" s="74"/>
      <c r="AA67" s="76"/>
      <c r="AB67" s="73"/>
      <c r="AC67" s="73"/>
      <c r="AD67" s="73"/>
      <c r="CY67" s="0"/>
      <c r="CZ67" s="0"/>
      <c r="DA67" s="0"/>
      <c r="DB67" s="0"/>
    </row>
    <row r="68" customFormat="false" ht="12.95" hidden="false" customHeight="true" outlineLevel="0" collapsed="false">
      <c r="A68" s="59"/>
      <c r="B68" s="60" t="n">
        <f aca="false">RANK(C68,C$4:C$504)</f>
        <v>6</v>
      </c>
      <c r="C68" s="61" t="n">
        <f aca="false">IF(AND(A68&gt;4,A68&lt;7),H68,0)</f>
        <v>0</v>
      </c>
      <c r="D68" s="62" t="str">
        <f aca="false">IF(A68&gt;6,'Sales Stage Names'!B$11,IF(A68&gt;5,'Sales Stage Names'!B$10,IF(A68&gt;4,'Sales Stage Names'!B$9,IF(A68&gt;3,'Sales Stage Names'!B$8,IF(A68&gt;2,'Sales Stage Names'!B$7,IF(A68&gt;1,'Sales Stage Names'!B$6,IF(A68&gt;0,'Sales Stage Names'!B$5,IF(A68="",'Sales Stage Names'!B$2,IF(A68&gt;-1,'Sales Stage Names'!B$4,'Sales Stage Names'!B$3)))))))))</f>
        <v>Not Assigned</v>
      </c>
      <c r="E68" s="63" t="str">
        <f aca="false">IF(A68&gt;6,"Customer",IF(A68&gt;1,"Target",IF(A68="","T",IF(A68&gt;0,"Dormant","Disqualified"))))</f>
        <v>T</v>
      </c>
      <c r="F68" s="64"/>
      <c r="G68" s="65" t="str">
        <f aca="false">IF((R68&lt;Dashboard!$M$1),"Yes","No")</f>
        <v>Yes</v>
      </c>
      <c r="H68" s="61" t="n">
        <f aca="false">I68/100*J68</f>
        <v>0</v>
      </c>
      <c r="I68" s="59"/>
      <c r="J68" s="61" t="n">
        <f aca="false">K68*L68</f>
        <v>0</v>
      </c>
      <c r="K68" s="66"/>
      <c r="L68" s="67"/>
      <c r="M68" s="59"/>
      <c r="N68" s="68"/>
      <c r="O68" s="69" t="n">
        <f aca="false">SUMPRODUCT('Communication Log'!E$5:E$7=1,'Communication Log'!B$5:B$7=F68)</f>
        <v>0</v>
      </c>
      <c r="P68" s="69" t="n">
        <f aca="false">SUMPRODUCT('Communication Log'!E$5:E$7=2,'Communication Log'!B$5:B$7=F68)</f>
        <v>0</v>
      </c>
      <c r="Q68" s="69" t="n">
        <f aca="false">SUMPRODUCT('Communication Log'!E$5:E$7=3,'Communication Log'!B$5:B$7=F68)</f>
        <v>0</v>
      </c>
      <c r="R68" s="74"/>
      <c r="S68" s="71"/>
      <c r="T68" s="72" t="s">
        <v>84</v>
      </c>
      <c r="U68" s="73"/>
      <c r="V68" s="73"/>
      <c r="W68" s="64"/>
      <c r="X68" s="72" t="s">
        <v>84</v>
      </c>
      <c r="Y68" s="73"/>
      <c r="Z68" s="74"/>
      <c r="AA68" s="76"/>
      <c r="AB68" s="73"/>
      <c r="AC68" s="73"/>
      <c r="AD68" s="73"/>
      <c r="CY68" s="0"/>
      <c r="CZ68" s="0"/>
      <c r="DA68" s="0"/>
      <c r="DB68" s="0"/>
    </row>
    <row r="69" customFormat="false" ht="12.95" hidden="false" customHeight="true" outlineLevel="0" collapsed="false">
      <c r="A69" s="59"/>
      <c r="B69" s="60" t="n">
        <f aca="false">RANK(C69,C$4:C$504)</f>
        <v>6</v>
      </c>
      <c r="C69" s="61" t="n">
        <f aca="false">IF(AND(A69&gt;4,A69&lt;7),H69,0)</f>
        <v>0</v>
      </c>
      <c r="D69" s="62" t="str">
        <f aca="false">IF(A69&gt;6,'Sales Stage Names'!B$11,IF(A69&gt;5,'Sales Stage Names'!B$10,IF(A69&gt;4,'Sales Stage Names'!B$9,IF(A69&gt;3,'Sales Stage Names'!B$8,IF(A69&gt;2,'Sales Stage Names'!B$7,IF(A69&gt;1,'Sales Stage Names'!B$6,IF(A69&gt;0,'Sales Stage Names'!B$5,IF(A69="",'Sales Stage Names'!B$2,IF(A69&gt;-1,'Sales Stage Names'!B$4,'Sales Stage Names'!B$3)))))))))</f>
        <v>Not Assigned</v>
      </c>
      <c r="E69" s="63" t="str">
        <f aca="false">IF(A69&gt;6,"Customer",IF(A69&gt;1,"Target",IF(A69="","T",IF(A69&gt;0,"Dormant","Disqualified"))))</f>
        <v>T</v>
      </c>
      <c r="F69" s="64"/>
      <c r="G69" s="65" t="str">
        <f aca="false">IF((R69&lt;Dashboard!$M$1),"Yes","No")</f>
        <v>Yes</v>
      </c>
      <c r="H69" s="61" t="n">
        <f aca="false">I69/100*J69</f>
        <v>0</v>
      </c>
      <c r="I69" s="59"/>
      <c r="J69" s="61" t="n">
        <f aca="false">K69*L69</f>
        <v>0</v>
      </c>
      <c r="K69" s="66"/>
      <c r="L69" s="67"/>
      <c r="M69" s="59"/>
      <c r="N69" s="68"/>
      <c r="O69" s="69" t="n">
        <f aca="false">SUMPRODUCT('Communication Log'!E$5:E$7=1,'Communication Log'!B$5:B$7=F69)</f>
        <v>0</v>
      </c>
      <c r="P69" s="69" t="n">
        <f aca="false">SUMPRODUCT('Communication Log'!E$5:E$7=2,'Communication Log'!B$5:B$7=F69)</f>
        <v>0</v>
      </c>
      <c r="Q69" s="69" t="n">
        <f aca="false">SUMPRODUCT('Communication Log'!E$5:E$7=3,'Communication Log'!B$5:B$7=F69)</f>
        <v>0</v>
      </c>
      <c r="R69" s="74"/>
      <c r="S69" s="71"/>
      <c r="T69" s="72" t="s">
        <v>84</v>
      </c>
      <c r="U69" s="73"/>
      <c r="V69" s="73"/>
      <c r="W69" s="64"/>
      <c r="X69" s="72" t="s">
        <v>84</v>
      </c>
      <c r="Y69" s="73"/>
      <c r="Z69" s="74"/>
      <c r="AA69" s="76"/>
      <c r="AB69" s="73"/>
      <c r="AC69" s="73"/>
      <c r="AD69" s="73"/>
      <c r="CY69" s="0"/>
      <c r="CZ69" s="0"/>
      <c r="DA69" s="0"/>
      <c r="DB69" s="0"/>
    </row>
    <row r="70" customFormat="false" ht="12.95" hidden="false" customHeight="true" outlineLevel="0" collapsed="false">
      <c r="A70" s="59"/>
      <c r="B70" s="60" t="n">
        <f aca="false">RANK(C70,C$4:C$504)</f>
        <v>6</v>
      </c>
      <c r="C70" s="61" t="n">
        <f aca="false">IF(AND(A70&gt;4,A70&lt;7),H70,0)</f>
        <v>0</v>
      </c>
      <c r="D70" s="62" t="str">
        <f aca="false">IF(A70&gt;6,'Sales Stage Names'!B$11,IF(A70&gt;5,'Sales Stage Names'!B$10,IF(A70&gt;4,'Sales Stage Names'!B$9,IF(A70&gt;3,'Sales Stage Names'!B$8,IF(A70&gt;2,'Sales Stage Names'!B$7,IF(A70&gt;1,'Sales Stage Names'!B$6,IF(A70&gt;0,'Sales Stage Names'!B$5,IF(A70="",'Sales Stage Names'!B$2,IF(A70&gt;-1,'Sales Stage Names'!B$4,'Sales Stage Names'!B$3)))))))))</f>
        <v>Not Assigned</v>
      </c>
      <c r="E70" s="63" t="str">
        <f aca="false">IF(A70&gt;6,"Customer",IF(A70&gt;1,"Target",IF(A70="","T",IF(A70&gt;0,"Dormant","Disqualified"))))</f>
        <v>T</v>
      </c>
      <c r="F70" s="64"/>
      <c r="G70" s="65" t="str">
        <f aca="false">IF((R70&lt;Dashboard!$M$1),"Yes","No")</f>
        <v>Yes</v>
      </c>
      <c r="H70" s="61" t="n">
        <f aca="false">I70/100*J70</f>
        <v>0</v>
      </c>
      <c r="I70" s="59"/>
      <c r="J70" s="61" t="n">
        <f aca="false">K70*L70</f>
        <v>0</v>
      </c>
      <c r="K70" s="66"/>
      <c r="L70" s="67"/>
      <c r="M70" s="59"/>
      <c r="N70" s="68"/>
      <c r="O70" s="69" t="n">
        <f aca="false">SUMPRODUCT('Communication Log'!E$5:E$7=1,'Communication Log'!B$5:B$7=F70)</f>
        <v>0</v>
      </c>
      <c r="P70" s="69" t="n">
        <f aca="false">SUMPRODUCT('Communication Log'!E$5:E$7=2,'Communication Log'!B$5:B$7=F70)</f>
        <v>0</v>
      </c>
      <c r="Q70" s="69" t="n">
        <f aca="false">SUMPRODUCT('Communication Log'!E$5:E$7=3,'Communication Log'!B$5:B$7=F70)</f>
        <v>0</v>
      </c>
      <c r="R70" s="74"/>
      <c r="S70" s="71"/>
      <c r="T70" s="72" t="s">
        <v>84</v>
      </c>
      <c r="U70" s="73"/>
      <c r="V70" s="73"/>
      <c r="W70" s="64"/>
      <c r="X70" s="72" t="s">
        <v>84</v>
      </c>
      <c r="Y70" s="73"/>
      <c r="Z70" s="74"/>
      <c r="AA70" s="76"/>
      <c r="AB70" s="73"/>
      <c r="AC70" s="73"/>
      <c r="AD70" s="73"/>
      <c r="CY70" s="0"/>
      <c r="CZ70" s="0"/>
      <c r="DA70" s="0"/>
      <c r="DB70" s="0"/>
    </row>
    <row r="71" customFormat="false" ht="12.95" hidden="false" customHeight="true" outlineLevel="0" collapsed="false">
      <c r="A71" s="59"/>
      <c r="B71" s="60" t="n">
        <f aca="false">RANK(C71,C$4:C$504)</f>
        <v>6</v>
      </c>
      <c r="C71" s="61" t="n">
        <f aca="false">IF(AND(A71&gt;4,A71&lt;7),H71,0)</f>
        <v>0</v>
      </c>
      <c r="D71" s="62" t="str">
        <f aca="false">IF(A71&gt;6,'Sales Stage Names'!B$11,IF(A71&gt;5,'Sales Stage Names'!B$10,IF(A71&gt;4,'Sales Stage Names'!B$9,IF(A71&gt;3,'Sales Stage Names'!B$8,IF(A71&gt;2,'Sales Stage Names'!B$7,IF(A71&gt;1,'Sales Stage Names'!B$6,IF(A71&gt;0,'Sales Stage Names'!B$5,IF(A71="",'Sales Stage Names'!B$2,IF(A71&gt;-1,'Sales Stage Names'!B$4,'Sales Stage Names'!B$3)))))))))</f>
        <v>Not Assigned</v>
      </c>
      <c r="E71" s="63" t="str">
        <f aca="false">IF(A71&gt;6,"Customer",IF(A71&gt;1,"Target",IF(A71="","T",IF(A71&gt;0,"Dormant","Disqualified"))))</f>
        <v>T</v>
      </c>
      <c r="F71" s="64"/>
      <c r="G71" s="65" t="str">
        <f aca="false">IF((R71&lt;Dashboard!$M$1),"Yes","No")</f>
        <v>Yes</v>
      </c>
      <c r="H71" s="61" t="n">
        <f aca="false">I71/100*J71</f>
        <v>0</v>
      </c>
      <c r="I71" s="59"/>
      <c r="J71" s="61" t="n">
        <f aca="false">K71*L71</f>
        <v>0</v>
      </c>
      <c r="K71" s="66"/>
      <c r="L71" s="67"/>
      <c r="M71" s="59"/>
      <c r="N71" s="68"/>
      <c r="O71" s="69" t="n">
        <f aca="false">SUMPRODUCT('Communication Log'!E$5:E$7=1,'Communication Log'!B$5:B$7=F71)</f>
        <v>0</v>
      </c>
      <c r="P71" s="69" t="n">
        <f aca="false">SUMPRODUCT('Communication Log'!E$5:E$7=2,'Communication Log'!B$5:B$7=F71)</f>
        <v>0</v>
      </c>
      <c r="Q71" s="69" t="n">
        <f aca="false">SUMPRODUCT('Communication Log'!E$5:E$7=3,'Communication Log'!B$5:B$7=F71)</f>
        <v>0</v>
      </c>
      <c r="R71" s="74"/>
      <c r="S71" s="71"/>
      <c r="T71" s="72" t="s">
        <v>84</v>
      </c>
      <c r="U71" s="73"/>
      <c r="V71" s="73"/>
      <c r="W71" s="64"/>
      <c r="X71" s="72" t="s">
        <v>84</v>
      </c>
      <c r="Y71" s="73"/>
      <c r="Z71" s="74"/>
      <c r="AA71" s="76"/>
      <c r="AB71" s="73"/>
      <c r="AC71" s="73"/>
      <c r="AD71" s="73"/>
      <c r="CY71" s="0"/>
      <c r="CZ71" s="0"/>
      <c r="DA71" s="0"/>
      <c r="DB71" s="0"/>
    </row>
    <row r="72" customFormat="false" ht="12.95" hidden="false" customHeight="true" outlineLevel="0" collapsed="false">
      <c r="A72" s="59"/>
      <c r="B72" s="60" t="n">
        <f aca="false">RANK(C72,C$4:C$504)</f>
        <v>6</v>
      </c>
      <c r="C72" s="61" t="n">
        <f aca="false">IF(AND(A72&gt;4,A72&lt;7),H72,0)</f>
        <v>0</v>
      </c>
      <c r="D72" s="62" t="str">
        <f aca="false">IF(A72&gt;6,'Sales Stage Names'!B$11,IF(A72&gt;5,'Sales Stage Names'!B$10,IF(A72&gt;4,'Sales Stage Names'!B$9,IF(A72&gt;3,'Sales Stage Names'!B$8,IF(A72&gt;2,'Sales Stage Names'!B$7,IF(A72&gt;1,'Sales Stage Names'!B$6,IF(A72&gt;0,'Sales Stage Names'!B$5,IF(A72="",'Sales Stage Names'!B$2,IF(A72&gt;-1,'Sales Stage Names'!B$4,'Sales Stage Names'!B$3)))))))))</f>
        <v>Not Assigned</v>
      </c>
      <c r="E72" s="63" t="str">
        <f aca="false">IF(A72&gt;6,"Customer",IF(A72&gt;1,"Target",IF(A72="","T",IF(A72&gt;0,"Dormant","Disqualified"))))</f>
        <v>T</v>
      </c>
      <c r="F72" s="64"/>
      <c r="G72" s="65" t="str">
        <f aca="false">IF((R72&lt;Dashboard!$M$1),"Yes","No")</f>
        <v>Yes</v>
      </c>
      <c r="H72" s="61" t="n">
        <f aca="false">I72/100*J72</f>
        <v>0</v>
      </c>
      <c r="I72" s="59"/>
      <c r="J72" s="61" t="n">
        <f aca="false">K72*L72</f>
        <v>0</v>
      </c>
      <c r="K72" s="66"/>
      <c r="L72" s="67"/>
      <c r="M72" s="59"/>
      <c r="N72" s="68"/>
      <c r="O72" s="69" t="n">
        <f aca="false">SUMPRODUCT('Communication Log'!E$5:E$7=1,'Communication Log'!B$5:B$7=F72)</f>
        <v>0</v>
      </c>
      <c r="P72" s="69" t="n">
        <f aca="false">SUMPRODUCT('Communication Log'!E$5:E$7=2,'Communication Log'!B$5:B$7=F72)</f>
        <v>0</v>
      </c>
      <c r="Q72" s="69" t="n">
        <f aca="false">SUMPRODUCT('Communication Log'!E$5:E$7=3,'Communication Log'!B$5:B$7=F72)</f>
        <v>0</v>
      </c>
      <c r="R72" s="74"/>
      <c r="S72" s="71"/>
      <c r="T72" s="72" t="s">
        <v>84</v>
      </c>
      <c r="U72" s="73"/>
      <c r="V72" s="73"/>
      <c r="W72" s="64"/>
      <c r="X72" s="72" t="s">
        <v>84</v>
      </c>
      <c r="Y72" s="73"/>
      <c r="Z72" s="74"/>
      <c r="AA72" s="76"/>
      <c r="AB72" s="73"/>
      <c r="AC72" s="73"/>
      <c r="AD72" s="73"/>
      <c r="CY72" s="0"/>
      <c r="CZ72" s="0"/>
      <c r="DA72" s="0"/>
      <c r="DB72" s="0"/>
    </row>
    <row r="73" customFormat="false" ht="12.95" hidden="false" customHeight="true" outlineLevel="0" collapsed="false">
      <c r="A73" s="59"/>
      <c r="B73" s="60" t="n">
        <f aca="false">RANK(C73,C$4:C$504)</f>
        <v>6</v>
      </c>
      <c r="C73" s="61" t="n">
        <f aca="false">IF(AND(A73&gt;4,A73&lt;7),H73,0)</f>
        <v>0</v>
      </c>
      <c r="D73" s="62" t="str">
        <f aca="false">IF(A73&gt;6,'Sales Stage Names'!B$11,IF(A73&gt;5,'Sales Stage Names'!B$10,IF(A73&gt;4,'Sales Stage Names'!B$9,IF(A73&gt;3,'Sales Stage Names'!B$8,IF(A73&gt;2,'Sales Stage Names'!B$7,IF(A73&gt;1,'Sales Stage Names'!B$6,IF(A73&gt;0,'Sales Stage Names'!B$5,IF(A73="",'Sales Stage Names'!B$2,IF(A73&gt;-1,'Sales Stage Names'!B$4,'Sales Stage Names'!B$3)))))))))</f>
        <v>Not Assigned</v>
      </c>
      <c r="E73" s="63" t="str">
        <f aca="false">IF(A73&gt;6,"Customer",IF(A73&gt;1,"Target",IF(A73="","T",IF(A73&gt;0,"Dormant","Disqualified"))))</f>
        <v>T</v>
      </c>
      <c r="F73" s="64"/>
      <c r="G73" s="65" t="str">
        <f aca="false">IF((R73&lt;Dashboard!$M$1),"Yes","No")</f>
        <v>Yes</v>
      </c>
      <c r="H73" s="61" t="n">
        <f aca="false">I73/100*J73</f>
        <v>0</v>
      </c>
      <c r="I73" s="59"/>
      <c r="J73" s="61" t="n">
        <f aca="false">K73*L73</f>
        <v>0</v>
      </c>
      <c r="K73" s="66"/>
      <c r="L73" s="67"/>
      <c r="M73" s="59"/>
      <c r="N73" s="68"/>
      <c r="O73" s="69" t="n">
        <f aca="false">SUMPRODUCT('Communication Log'!E$5:E$7=1,'Communication Log'!B$5:B$7=F73)</f>
        <v>0</v>
      </c>
      <c r="P73" s="69" t="n">
        <f aca="false">SUMPRODUCT('Communication Log'!E$5:E$7=2,'Communication Log'!B$5:B$7=F73)</f>
        <v>0</v>
      </c>
      <c r="Q73" s="69" t="n">
        <f aca="false">SUMPRODUCT('Communication Log'!E$5:E$7=3,'Communication Log'!B$5:B$7=F73)</f>
        <v>0</v>
      </c>
      <c r="R73" s="74"/>
      <c r="S73" s="71"/>
      <c r="T73" s="72" t="s">
        <v>84</v>
      </c>
      <c r="U73" s="73"/>
      <c r="V73" s="73"/>
      <c r="W73" s="64"/>
      <c r="X73" s="72" t="s">
        <v>84</v>
      </c>
      <c r="Y73" s="73"/>
      <c r="Z73" s="74"/>
      <c r="AA73" s="76"/>
      <c r="AB73" s="77"/>
      <c r="AC73" s="73"/>
      <c r="AD73" s="73"/>
      <c r="CY73" s="0"/>
      <c r="CZ73" s="0"/>
      <c r="DA73" s="0"/>
      <c r="DB73" s="0"/>
    </row>
    <row r="74" customFormat="false" ht="12.95" hidden="false" customHeight="true" outlineLevel="0" collapsed="false">
      <c r="A74" s="59"/>
      <c r="B74" s="60" t="n">
        <f aca="false">RANK(C74,C$4:C$504)</f>
        <v>6</v>
      </c>
      <c r="C74" s="61" t="n">
        <f aca="false">IF(AND(A74&gt;4,A74&lt;7),H74,0)</f>
        <v>0</v>
      </c>
      <c r="D74" s="62" t="str">
        <f aca="false">IF(A74&gt;6,'Sales Stage Names'!B$11,IF(A74&gt;5,'Sales Stage Names'!B$10,IF(A74&gt;4,'Sales Stage Names'!B$9,IF(A74&gt;3,'Sales Stage Names'!B$8,IF(A74&gt;2,'Sales Stage Names'!B$7,IF(A74&gt;1,'Sales Stage Names'!B$6,IF(A74&gt;0,'Sales Stage Names'!B$5,IF(A74="",'Sales Stage Names'!B$2,IF(A74&gt;-1,'Sales Stage Names'!B$4,'Sales Stage Names'!B$3)))))))))</f>
        <v>Not Assigned</v>
      </c>
      <c r="E74" s="63" t="str">
        <f aca="false">IF(A74&gt;6,"Customer",IF(A74&gt;1,"Target",IF(A74="","T",IF(A74&gt;0,"Dormant","Disqualified"))))</f>
        <v>T</v>
      </c>
      <c r="F74" s="64"/>
      <c r="G74" s="65" t="str">
        <f aca="false">IF((R74&lt;Dashboard!$M$1),"Yes","No")</f>
        <v>Yes</v>
      </c>
      <c r="H74" s="61" t="n">
        <f aca="false">I74/100*J74</f>
        <v>0</v>
      </c>
      <c r="I74" s="59"/>
      <c r="J74" s="61" t="n">
        <f aca="false">K74*L74</f>
        <v>0</v>
      </c>
      <c r="K74" s="66"/>
      <c r="L74" s="67"/>
      <c r="M74" s="59"/>
      <c r="N74" s="68"/>
      <c r="O74" s="69" t="n">
        <f aca="false">SUMPRODUCT('Communication Log'!E$5:E$7=1,'Communication Log'!B$5:B$7=F74)</f>
        <v>0</v>
      </c>
      <c r="P74" s="69" t="n">
        <f aca="false">SUMPRODUCT('Communication Log'!E$5:E$7=2,'Communication Log'!B$5:B$7=F74)</f>
        <v>0</v>
      </c>
      <c r="Q74" s="69" t="n">
        <f aca="false">SUMPRODUCT('Communication Log'!E$5:E$7=3,'Communication Log'!B$5:B$7=F74)</f>
        <v>0</v>
      </c>
      <c r="R74" s="74"/>
      <c r="S74" s="71"/>
      <c r="T74" s="72" t="s">
        <v>84</v>
      </c>
      <c r="U74" s="73"/>
      <c r="V74" s="73"/>
      <c r="W74" s="64"/>
      <c r="X74" s="72" t="s">
        <v>84</v>
      </c>
      <c r="Y74" s="73"/>
      <c r="Z74" s="74"/>
      <c r="AA74" s="76"/>
      <c r="AB74" s="73"/>
      <c r="AC74" s="73"/>
      <c r="AD74" s="73"/>
      <c r="CY74" s="0"/>
      <c r="CZ74" s="0"/>
      <c r="DA74" s="0"/>
      <c r="DB74" s="0"/>
    </row>
    <row r="75" customFormat="false" ht="12.95" hidden="false" customHeight="true" outlineLevel="0" collapsed="false">
      <c r="A75" s="59"/>
      <c r="B75" s="60" t="n">
        <f aca="false">RANK(C75,C$4:C$504)</f>
        <v>6</v>
      </c>
      <c r="C75" s="61" t="n">
        <f aca="false">IF(AND(A75&gt;4,A75&lt;7),H75,0)</f>
        <v>0</v>
      </c>
      <c r="D75" s="62" t="str">
        <f aca="false">IF(A75&gt;6,'Sales Stage Names'!B$11,IF(A75&gt;5,'Sales Stage Names'!B$10,IF(A75&gt;4,'Sales Stage Names'!B$9,IF(A75&gt;3,'Sales Stage Names'!B$8,IF(A75&gt;2,'Sales Stage Names'!B$7,IF(A75&gt;1,'Sales Stage Names'!B$6,IF(A75&gt;0,'Sales Stage Names'!B$5,IF(A75="",'Sales Stage Names'!B$2,IF(A75&gt;-1,'Sales Stage Names'!B$4,'Sales Stage Names'!B$3)))))))))</f>
        <v>Not Assigned</v>
      </c>
      <c r="E75" s="63" t="str">
        <f aca="false">IF(A75&gt;6,"Customer",IF(A75&gt;1,"Target",IF(A75="","T",IF(A75&gt;0,"Dormant","Disqualified"))))</f>
        <v>T</v>
      </c>
      <c r="F75" s="64"/>
      <c r="G75" s="65" t="str">
        <f aca="false">IF((R75&lt;Dashboard!$M$1),"Yes","No")</f>
        <v>Yes</v>
      </c>
      <c r="H75" s="61" t="n">
        <f aca="false">I75/100*J75</f>
        <v>0</v>
      </c>
      <c r="I75" s="59"/>
      <c r="J75" s="61" t="n">
        <f aca="false">K75*L75</f>
        <v>0</v>
      </c>
      <c r="K75" s="66"/>
      <c r="L75" s="67"/>
      <c r="M75" s="59"/>
      <c r="N75" s="68"/>
      <c r="O75" s="69" t="n">
        <f aca="false">SUMPRODUCT('Communication Log'!E$5:E$7=1,'Communication Log'!B$5:B$7=F75)</f>
        <v>0</v>
      </c>
      <c r="P75" s="69" t="n">
        <f aca="false">SUMPRODUCT('Communication Log'!E$5:E$7=2,'Communication Log'!B$5:B$7=F75)</f>
        <v>0</v>
      </c>
      <c r="Q75" s="69" t="n">
        <f aca="false">SUMPRODUCT('Communication Log'!E$5:E$7=3,'Communication Log'!B$5:B$7=F75)</f>
        <v>0</v>
      </c>
      <c r="R75" s="74"/>
      <c r="S75" s="71"/>
      <c r="T75" s="72" t="s">
        <v>84</v>
      </c>
      <c r="U75" s="73"/>
      <c r="V75" s="73"/>
      <c r="W75" s="64"/>
      <c r="X75" s="72" t="s">
        <v>84</v>
      </c>
      <c r="Y75" s="73"/>
      <c r="Z75" s="74"/>
      <c r="AA75" s="76"/>
      <c r="AB75" s="73"/>
      <c r="AC75" s="73"/>
      <c r="AD75" s="73"/>
      <c r="CY75" s="0"/>
      <c r="CZ75" s="0"/>
      <c r="DA75" s="0"/>
      <c r="DB75" s="0"/>
    </row>
    <row r="76" customFormat="false" ht="12.95" hidden="false" customHeight="true" outlineLevel="0" collapsed="false">
      <c r="A76" s="59"/>
      <c r="B76" s="60" t="n">
        <f aca="false">RANK(C76,C$4:C$504)</f>
        <v>6</v>
      </c>
      <c r="C76" s="61" t="n">
        <f aca="false">IF(AND(A76&gt;4,A76&lt;7),H76,0)</f>
        <v>0</v>
      </c>
      <c r="D76" s="62" t="str">
        <f aca="false">IF(A76&gt;6,'Sales Stage Names'!B$11,IF(A76&gt;5,'Sales Stage Names'!B$10,IF(A76&gt;4,'Sales Stage Names'!B$9,IF(A76&gt;3,'Sales Stage Names'!B$8,IF(A76&gt;2,'Sales Stage Names'!B$7,IF(A76&gt;1,'Sales Stage Names'!B$6,IF(A76&gt;0,'Sales Stage Names'!B$5,IF(A76="",'Sales Stage Names'!B$2,IF(A76&gt;-1,'Sales Stage Names'!B$4,'Sales Stage Names'!B$3)))))))))</f>
        <v>Not Assigned</v>
      </c>
      <c r="E76" s="63" t="str">
        <f aca="false">IF(A76&gt;6,"Customer",IF(A76&gt;1,"Target",IF(A76="","T",IF(A76&gt;0,"Dormant","Disqualified"))))</f>
        <v>T</v>
      </c>
      <c r="F76" s="64"/>
      <c r="G76" s="65" t="str">
        <f aca="false">IF((R76&lt;Dashboard!$M$1),"Yes","No")</f>
        <v>Yes</v>
      </c>
      <c r="H76" s="61" t="n">
        <f aca="false">I76/100*J76</f>
        <v>0</v>
      </c>
      <c r="I76" s="59"/>
      <c r="J76" s="61" t="n">
        <f aca="false">K76*L76</f>
        <v>0</v>
      </c>
      <c r="K76" s="66"/>
      <c r="L76" s="67"/>
      <c r="M76" s="59"/>
      <c r="N76" s="68"/>
      <c r="O76" s="69" t="n">
        <f aca="false">SUMPRODUCT('Communication Log'!E$5:E$7=1,'Communication Log'!B$5:B$7=F76)</f>
        <v>0</v>
      </c>
      <c r="P76" s="69" t="n">
        <f aca="false">SUMPRODUCT('Communication Log'!E$5:E$7=2,'Communication Log'!B$5:B$7=F76)</f>
        <v>0</v>
      </c>
      <c r="Q76" s="69" t="n">
        <f aca="false">SUMPRODUCT('Communication Log'!E$5:E$7=3,'Communication Log'!B$5:B$7=F76)</f>
        <v>0</v>
      </c>
      <c r="R76" s="74"/>
      <c r="S76" s="71"/>
      <c r="T76" s="72" t="s">
        <v>84</v>
      </c>
      <c r="U76" s="73"/>
      <c r="V76" s="73"/>
      <c r="W76" s="64"/>
      <c r="X76" s="72" t="s">
        <v>84</v>
      </c>
      <c r="Y76" s="73"/>
      <c r="Z76" s="74"/>
      <c r="AA76" s="76"/>
      <c r="AB76" s="73"/>
      <c r="AC76" s="73"/>
      <c r="AD76" s="73"/>
      <c r="CY76" s="0"/>
      <c r="CZ76" s="0"/>
      <c r="DA76" s="0"/>
      <c r="DB76" s="0"/>
    </row>
    <row r="77" customFormat="false" ht="12.95" hidden="false" customHeight="true" outlineLevel="0" collapsed="false">
      <c r="A77" s="59"/>
      <c r="B77" s="60" t="n">
        <f aca="false">RANK(C77,C$4:C$504)</f>
        <v>6</v>
      </c>
      <c r="C77" s="61" t="n">
        <f aca="false">IF(AND(A77&gt;4,A77&lt;7),H77,0)</f>
        <v>0</v>
      </c>
      <c r="D77" s="62" t="str">
        <f aca="false">IF(A77&gt;6,'Sales Stage Names'!B$11,IF(A77&gt;5,'Sales Stage Names'!B$10,IF(A77&gt;4,'Sales Stage Names'!B$9,IF(A77&gt;3,'Sales Stage Names'!B$8,IF(A77&gt;2,'Sales Stage Names'!B$7,IF(A77&gt;1,'Sales Stage Names'!B$6,IF(A77&gt;0,'Sales Stage Names'!B$5,IF(A77="",'Sales Stage Names'!B$2,IF(A77&gt;-1,'Sales Stage Names'!B$4,'Sales Stage Names'!B$3)))))))))</f>
        <v>Not Assigned</v>
      </c>
      <c r="E77" s="63" t="str">
        <f aca="false">IF(A77&gt;6,"Customer",IF(A77&gt;1,"Target",IF(A77="","T",IF(A77&gt;0,"Dormant","Disqualified"))))</f>
        <v>T</v>
      </c>
      <c r="F77" s="64"/>
      <c r="G77" s="65" t="str">
        <f aca="false">IF((R77&lt;Dashboard!$M$1),"Yes","No")</f>
        <v>Yes</v>
      </c>
      <c r="H77" s="61" t="n">
        <f aca="false">I77/100*J77</f>
        <v>0</v>
      </c>
      <c r="I77" s="59"/>
      <c r="J77" s="61" t="n">
        <f aca="false">K77*L77</f>
        <v>0</v>
      </c>
      <c r="K77" s="66"/>
      <c r="L77" s="67"/>
      <c r="M77" s="59"/>
      <c r="N77" s="68"/>
      <c r="O77" s="69" t="n">
        <f aca="false">SUMPRODUCT('Communication Log'!E$5:E$7=1,'Communication Log'!B$5:B$7=F77)</f>
        <v>0</v>
      </c>
      <c r="P77" s="69" t="n">
        <f aca="false">SUMPRODUCT('Communication Log'!E$5:E$7=2,'Communication Log'!B$5:B$7=F77)</f>
        <v>0</v>
      </c>
      <c r="Q77" s="69" t="n">
        <f aca="false">SUMPRODUCT('Communication Log'!E$5:E$7=3,'Communication Log'!B$5:B$7=F77)</f>
        <v>0</v>
      </c>
      <c r="R77" s="74"/>
      <c r="S77" s="71"/>
      <c r="T77" s="72" t="s">
        <v>84</v>
      </c>
      <c r="U77" s="73"/>
      <c r="V77" s="73"/>
      <c r="W77" s="64"/>
      <c r="X77" s="72" t="s">
        <v>84</v>
      </c>
      <c r="Y77" s="73"/>
      <c r="Z77" s="74"/>
      <c r="AA77" s="76"/>
      <c r="AB77" s="73"/>
      <c r="AC77" s="73"/>
      <c r="AD77" s="73"/>
      <c r="CY77" s="0"/>
      <c r="CZ77" s="0"/>
      <c r="DA77" s="0"/>
      <c r="DB77" s="0"/>
    </row>
    <row r="78" customFormat="false" ht="12.95" hidden="false" customHeight="true" outlineLevel="0" collapsed="false">
      <c r="A78" s="59"/>
      <c r="B78" s="60" t="n">
        <f aca="false">RANK(C78,C$4:C$504)</f>
        <v>6</v>
      </c>
      <c r="C78" s="61" t="n">
        <f aca="false">IF(AND(A78&gt;4,A78&lt;7),H78,0)</f>
        <v>0</v>
      </c>
      <c r="D78" s="62" t="str">
        <f aca="false">IF(A78&gt;6,'Sales Stage Names'!B$11,IF(A78&gt;5,'Sales Stage Names'!B$10,IF(A78&gt;4,'Sales Stage Names'!B$9,IF(A78&gt;3,'Sales Stage Names'!B$8,IF(A78&gt;2,'Sales Stage Names'!B$7,IF(A78&gt;1,'Sales Stage Names'!B$6,IF(A78&gt;0,'Sales Stage Names'!B$5,IF(A78="",'Sales Stage Names'!B$2,IF(A78&gt;-1,'Sales Stage Names'!B$4,'Sales Stage Names'!B$3)))))))))</f>
        <v>Not Assigned</v>
      </c>
      <c r="E78" s="63" t="str">
        <f aca="false">IF(A78&gt;6,"Customer",IF(A78&gt;1,"Target",IF(A78="","T",IF(A78&gt;0,"Dormant","Disqualified"))))</f>
        <v>T</v>
      </c>
      <c r="F78" s="64"/>
      <c r="G78" s="65" t="str">
        <f aca="false">IF((R78&lt;Dashboard!$M$1),"Yes","No")</f>
        <v>Yes</v>
      </c>
      <c r="H78" s="61" t="n">
        <f aca="false">I78/100*J78</f>
        <v>0</v>
      </c>
      <c r="I78" s="59"/>
      <c r="J78" s="61" t="n">
        <f aca="false">K78*L78</f>
        <v>0</v>
      </c>
      <c r="K78" s="66"/>
      <c r="L78" s="67"/>
      <c r="M78" s="59"/>
      <c r="N78" s="68"/>
      <c r="O78" s="69" t="n">
        <f aca="false">SUMPRODUCT('Communication Log'!E$5:E$7=1,'Communication Log'!B$5:B$7=F78)</f>
        <v>0</v>
      </c>
      <c r="P78" s="69" t="n">
        <f aca="false">SUMPRODUCT('Communication Log'!E$5:E$7=2,'Communication Log'!B$5:B$7=F78)</f>
        <v>0</v>
      </c>
      <c r="Q78" s="69" t="n">
        <f aca="false">SUMPRODUCT('Communication Log'!E$5:E$7=3,'Communication Log'!B$5:B$7=F78)</f>
        <v>0</v>
      </c>
      <c r="R78" s="74"/>
      <c r="S78" s="71"/>
      <c r="T78" s="72" t="s">
        <v>84</v>
      </c>
      <c r="U78" s="64"/>
      <c r="V78" s="73"/>
      <c r="W78" s="64"/>
      <c r="X78" s="72" t="s">
        <v>84</v>
      </c>
      <c r="Y78" s="73"/>
      <c r="Z78" s="74"/>
      <c r="AA78" s="76"/>
      <c r="AB78" s="73"/>
      <c r="AC78" s="73"/>
      <c r="AD78" s="73"/>
      <c r="CY78" s="0"/>
      <c r="CZ78" s="0"/>
      <c r="DA78" s="0"/>
      <c r="DB78" s="0"/>
    </row>
    <row r="79" customFormat="false" ht="12.95" hidden="false" customHeight="true" outlineLevel="0" collapsed="false">
      <c r="A79" s="59"/>
      <c r="B79" s="60" t="n">
        <f aca="false">RANK(C79,C$4:C$504)</f>
        <v>6</v>
      </c>
      <c r="C79" s="61" t="n">
        <f aca="false">IF(AND(A79&gt;4,A79&lt;7),H79,0)</f>
        <v>0</v>
      </c>
      <c r="D79" s="62" t="str">
        <f aca="false">IF(A79&gt;6,'Sales Stage Names'!B$11,IF(A79&gt;5,'Sales Stage Names'!B$10,IF(A79&gt;4,'Sales Stage Names'!B$9,IF(A79&gt;3,'Sales Stage Names'!B$8,IF(A79&gt;2,'Sales Stage Names'!B$7,IF(A79&gt;1,'Sales Stage Names'!B$6,IF(A79&gt;0,'Sales Stage Names'!B$5,IF(A79="",'Sales Stage Names'!B$2,IF(A79&gt;-1,'Sales Stage Names'!B$4,'Sales Stage Names'!B$3)))))))))</f>
        <v>Not Assigned</v>
      </c>
      <c r="E79" s="63" t="str">
        <f aca="false">IF(A79&gt;6,"Customer",IF(A79&gt;1,"Target",IF(A79="","T",IF(A79&gt;0,"Dormant","Disqualified"))))</f>
        <v>T</v>
      </c>
      <c r="F79" s="64"/>
      <c r="G79" s="65" t="str">
        <f aca="false">IF((R79&lt;Dashboard!$M$1),"Yes","No")</f>
        <v>Yes</v>
      </c>
      <c r="H79" s="61" t="n">
        <f aca="false">I79/100*J79</f>
        <v>0</v>
      </c>
      <c r="I79" s="59"/>
      <c r="J79" s="61" t="n">
        <f aca="false">K79*L79</f>
        <v>0</v>
      </c>
      <c r="K79" s="66"/>
      <c r="L79" s="67"/>
      <c r="M79" s="59"/>
      <c r="N79" s="68"/>
      <c r="O79" s="69" t="n">
        <f aca="false">SUMPRODUCT('Communication Log'!E$5:E$7=1,'Communication Log'!B$5:B$7=F79)</f>
        <v>0</v>
      </c>
      <c r="P79" s="69" t="n">
        <f aca="false">SUMPRODUCT('Communication Log'!E$5:E$7=2,'Communication Log'!B$5:B$7=F79)</f>
        <v>0</v>
      </c>
      <c r="Q79" s="69" t="n">
        <f aca="false">SUMPRODUCT('Communication Log'!E$5:E$7=3,'Communication Log'!B$5:B$7=F79)</f>
        <v>0</v>
      </c>
      <c r="R79" s="74"/>
      <c r="S79" s="71"/>
      <c r="T79" s="72" t="s">
        <v>84</v>
      </c>
      <c r="U79" s="73"/>
      <c r="V79" s="73"/>
      <c r="W79" s="64"/>
      <c r="X79" s="72" t="s">
        <v>84</v>
      </c>
      <c r="Y79" s="73"/>
      <c r="Z79" s="74"/>
      <c r="AA79" s="76"/>
      <c r="AB79" s="73"/>
      <c r="AC79" s="73"/>
      <c r="AD79" s="73"/>
      <c r="CY79" s="0"/>
      <c r="CZ79" s="0"/>
      <c r="DA79" s="0"/>
      <c r="DB79" s="0"/>
    </row>
    <row r="80" customFormat="false" ht="12.95" hidden="false" customHeight="true" outlineLevel="0" collapsed="false">
      <c r="A80" s="59"/>
      <c r="B80" s="60" t="n">
        <f aca="false">RANK(C80,C$4:C$504)</f>
        <v>6</v>
      </c>
      <c r="C80" s="61" t="n">
        <f aca="false">IF(AND(A80&gt;4,A80&lt;7),H80,0)</f>
        <v>0</v>
      </c>
      <c r="D80" s="62" t="str">
        <f aca="false">IF(A80&gt;6,'Sales Stage Names'!B$11,IF(A80&gt;5,'Sales Stage Names'!B$10,IF(A80&gt;4,'Sales Stage Names'!B$9,IF(A80&gt;3,'Sales Stage Names'!B$8,IF(A80&gt;2,'Sales Stage Names'!B$7,IF(A80&gt;1,'Sales Stage Names'!B$6,IF(A80&gt;0,'Sales Stage Names'!B$5,IF(A80="",'Sales Stage Names'!B$2,IF(A80&gt;-1,'Sales Stage Names'!B$4,'Sales Stage Names'!B$3)))))))))</f>
        <v>Not Assigned</v>
      </c>
      <c r="E80" s="63" t="str">
        <f aca="false">IF(A80&gt;6,"Customer",IF(A80&gt;1,"Target",IF(A80="","T",IF(A80&gt;0,"Dormant","Disqualified"))))</f>
        <v>T</v>
      </c>
      <c r="F80" s="64"/>
      <c r="G80" s="65" t="str">
        <f aca="false">IF((R80&lt;Dashboard!$M$1),"Yes","No")</f>
        <v>Yes</v>
      </c>
      <c r="H80" s="61" t="n">
        <f aca="false">I80/100*J80</f>
        <v>0</v>
      </c>
      <c r="I80" s="59"/>
      <c r="J80" s="61" t="n">
        <f aca="false">K80*L80</f>
        <v>0</v>
      </c>
      <c r="K80" s="66"/>
      <c r="L80" s="67"/>
      <c r="M80" s="59"/>
      <c r="N80" s="68"/>
      <c r="O80" s="69" t="n">
        <f aca="false">SUMPRODUCT('Communication Log'!E$5:E$7=1,'Communication Log'!B$5:B$7=F80)</f>
        <v>0</v>
      </c>
      <c r="P80" s="69" t="n">
        <f aca="false">SUMPRODUCT('Communication Log'!E$5:E$7=2,'Communication Log'!B$5:B$7=F80)</f>
        <v>0</v>
      </c>
      <c r="Q80" s="69" t="n">
        <f aca="false">SUMPRODUCT('Communication Log'!E$5:E$7=3,'Communication Log'!B$5:B$7=F80)</f>
        <v>0</v>
      </c>
      <c r="R80" s="74"/>
      <c r="S80" s="71"/>
      <c r="T80" s="72" t="s">
        <v>84</v>
      </c>
      <c r="U80" s="73"/>
      <c r="V80" s="73"/>
      <c r="W80" s="64"/>
      <c r="X80" s="72" t="s">
        <v>84</v>
      </c>
      <c r="Y80" s="73"/>
      <c r="Z80" s="74"/>
      <c r="AA80" s="76"/>
      <c r="AB80" s="73"/>
      <c r="AC80" s="73"/>
      <c r="AD80" s="73"/>
      <c r="CY80" s="0"/>
      <c r="CZ80" s="0"/>
      <c r="DA80" s="0"/>
      <c r="DB80" s="0"/>
    </row>
    <row r="81" customFormat="false" ht="12.95" hidden="false" customHeight="true" outlineLevel="0" collapsed="false">
      <c r="A81" s="59"/>
      <c r="B81" s="60" t="n">
        <f aca="false">RANK(C81,C$4:C$504)</f>
        <v>6</v>
      </c>
      <c r="C81" s="61" t="n">
        <f aca="false">IF(AND(A81&gt;4,A81&lt;7),H81,0)</f>
        <v>0</v>
      </c>
      <c r="D81" s="62" t="str">
        <f aca="false">IF(A81&gt;6,'Sales Stage Names'!B$11,IF(A81&gt;5,'Sales Stage Names'!B$10,IF(A81&gt;4,'Sales Stage Names'!B$9,IF(A81&gt;3,'Sales Stage Names'!B$8,IF(A81&gt;2,'Sales Stage Names'!B$7,IF(A81&gt;1,'Sales Stage Names'!B$6,IF(A81&gt;0,'Sales Stage Names'!B$5,IF(A81="",'Sales Stage Names'!B$2,IF(A81&gt;-1,'Sales Stage Names'!B$4,'Sales Stage Names'!B$3)))))))))</f>
        <v>Not Assigned</v>
      </c>
      <c r="E81" s="63" t="str">
        <f aca="false">IF(A81&gt;6,"Customer",IF(A81&gt;1,"Target",IF(A81="","T",IF(A81&gt;0,"Dormant","Disqualified"))))</f>
        <v>T</v>
      </c>
      <c r="F81" s="64"/>
      <c r="G81" s="65" t="str">
        <f aca="false">IF((R81&lt;Dashboard!$M$1),"Yes","No")</f>
        <v>Yes</v>
      </c>
      <c r="H81" s="61" t="n">
        <f aca="false">I81/100*J81</f>
        <v>0</v>
      </c>
      <c r="I81" s="59"/>
      <c r="J81" s="61" t="n">
        <f aca="false">K81*L81</f>
        <v>0</v>
      </c>
      <c r="K81" s="66"/>
      <c r="L81" s="67"/>
      <c r="M81" s="59"/>
      <c r="N81" s="68"/>
      <c r="O81" s="69" t="n">
        <f aca="false">SUMPRODUCT('Communication Log'!E$5:E$7=1,'Communication Log'!B$5:B$7=F81)</f>
        <v>0</v>
      </c>
      <c r="P81" s="69" t="n">
        <f aca="false">SUMPRODUCT('Communication Log'!E$5:E$7=2,'Communication Log'!B$5:B$7=F81)</f>
        <v>0</v>
      </c>
      <c r="Q81" s="69" t="n">
        <f aca="false">SUMPRODUCT('Communication Log'!E$5:E$7=3,'Communication Log'!B$5:B$7=F81)</f>
        <v>0</v>
      </c>
      <c r="R81" s="74"/>
      <c r="S81" s="71"/>
      <c r="T81" s="72" t="s">
        <v>84</v>
      </c>
      <c r="U81" s="73"/>
      <c r="V81" s="73"/>
      <c r="W81" s="64"/>
      <c r="X81" s="72" t="s">
        <v>84</v>
      </c>
      <c r="Y81" s="73"/>
      <c r="Z81" s="74"/>
      <c r="AA81" s="76"/>
      <c r="AB81" s="73"/>
      <c r="AC81" s="73"/>
      <c r="AD81" s="73"/>
      <c r="CY81" s="0"/>
      <c r="CZ81" s="0"/>
      <c r="DA81" s="0"/>
      <c r="DB81" s="0"/>
    </row>
    <row r="82" customFormat="false" ht="12.95" hidden="false" customHeight="true" outlineLevel="0" collapsed="false">
      <c r="A82" s="59"/>
      <c r="B82" s="60" t="n">
        <f aca="false">RANK(C82,C$4:C$504)</f>
        <v>6</v>
      </c>
      <c r="C82" s="61" t="n">
        <f aca="false">IF(AND(A82&gt;4,A82&lt;7),H82,0)</f>
        <v>0</v>
      </c>
      <c r="D82" s="62" t="str">
        <f aca="false">IF(A82&gt;6,'Sales Stage Names'!B$11,IF(A82&gt;5,'Sales Stage Names'!B$10,IF(A82&gt;4,'Sales Stage Names'!B$9,IF(A82&gt;3,'Sales Stage Names'!B$8,IF(A82&gt;2,'Sales Stage Names'!B$7,IF(A82&gt;1,'Sales Stage Names'!B$6,IF(A82&gt;0,'Sales Stage Names'!B$5,IF(A82="",'Sales Stage Names'!B$2,IF(A82&gt;-1,'Sales Stage Names'!B$4,'Sales Stage Names'!B$3)))))))))</f>
        <v>Not Assigned</v>
      </c>
      <c r="E82" s="63" t="str">
        <f aca="false">IF(A82&gt;6,"Customer",IF(A82&gt;1,"Target",IF(A82="","T",IF(A82&gt;0,"Dormant","Disqualified"))))</f>
        <v>T</v>
      </c>
      <c r="F82" s="64"/>
      <c r="G82" s="65" t="str">
        <f aca="false">IF((R82&lt;Dashboard!$M$1),"Yes","No")</f>
        <v>Yes</v>
      </c>
      <c r="H82" s="61" t="n">
        <f aca="false">I82/100*J82</f>
        <v>0</v>
      </c>
      <c r="I82" s="59"/>
      <c r="J82" s="61" t="n">
        <f aca="false">K82*L82</f>
        <v>0</v>
      </c>
      <c r="K82" s="66"/>
      <c r="L82" s="67"/>
      <c r="M82" s="59"/>
      <c r="N82" s="68"/>
      <c r="O82" s="69" t="n">
        <f aca="false">SUMPRODUCT('Communication Log'!E$5:E$7=1,'Communication Log'!B$5:B$7=F82)</f>
        <v>0</v>
      </c>
      <c r="P82" s="69" t="n">
        <f aca="false">SUMPRODUCT('Communication Log'!E$5:E$7=2,'Communication Log'!B$5:B$7=F82)</f>
        <v>0</v>
      </c>
      <c r="Q82" s="69" t="n">
        <f aca="false">SUMPRODUCT('Communication Log'!E$5:E$7=3,'Communication Log'!B$5:B$7=F82)</f>
        <v>0</v>
      </c>
      <c r="R82" s="74"/>
      <c r="S82" s="71"/>
      <c r="T82" s="72" t="s">
        <v>84</v>
      </c>
      <c r="U82" s="73"/>
      <c r="V82" s="73"/>
      <c r="W82" s="64"/>
      <c r="X82" s="72" t="s">
        <v>84</v>
      </c>
      <c r="Y82" s="73"/>
      <c r="Z82" s="74"/>
      <c r="AA82" s="76"/>
      <c r="AB82" s="73"/>
      <c r="AC82" s="73"/>
      <c r="AD82" s="73"/>
      <c r="CY82" s="0"/>
      <c r="CZ82" s="0"/>
      <c r="DA82" s="0"/>
      <c r="DB82" s="0"/>
    </row>
    <row r="83" customFormat="false" ht="12.95" hidden="false" customHeight="true" outlineLevel="0" collapsed="false">
      <c r="A83" s="59"/>
      <c r="B83" s="60" t="n">
        <f aca="false">RANK(C83,C$4:C$504)</f>
        <v>6</v>
      </c>
      <c r="C83" s="61" t="n">
        <f aca="false">IF(AND(A83&gt;4,A83&lt;7),H83,0)</f>
        <v>0</v>
      </c>
      <c r="D83" s="62" t="str">
        <f aca="false">IF(A83&gt;6,'Sales Stage Names'!B$11,IF(A83&gt;5,'Sales Stage Names'!B$10,IF(A83&gt;4,'Sales Stage Names'!B$9,IF(A83&gt;3,'Sales Stage Names'!B$8,IF(A83&gt;2,'Sales Stage Names'!B$7,IF(A83&gt;1,'Sales Stage Names'!B$6,IF(A83&gt;0,'Sales Stage Names'!B$5,IF(A83="",'Sales Stage Names'!B$2,IF(A83&gt;-1,'Sales Stage Names'!B$4,'Sales Stage Names'!B$3)))))))))</f>
        <v>Not Assigned</v>
      </c>
      <c r="E83" s="63" t="str">
        <f aca="false">IF(A83&gt;6,"Customer",IF(A83&gt;1,"Target",IF(A83="","T",IF(A83&gt;0,"Dormant","Disqualified"))))</f>
        <v>T</v>
      </c>
      <c r="F83" s="64"/>
      <c r="G83" s="65" t="str">
        <f aca="false">IF((R83&lt;Dashboard!$M$1),"Yes","No")</f>
        <v>Yes</v>
      </c>
      <c r="H83" s="61" t="n">
        <f aca="false">I83/100*J83</f>
        <v>0</v>
      </c>
      <c r="I83" s="59"/>
      <c r="J83" s="61" t="n">
        <f aca="false">K83*L83</f>
        <v>0</v>
      </c>
      <c r="K83" s="66"/>
      <c r="L83" s="67"/>
      <c r="M83" s="59"/>
      <c r="N83" s="68"/>
      <c r="O83" s="69" t="n">
        <f aca="false">SUMPRODUCT('Communication Log'!E$5:E$7=1,'Communication Log'!B$5:B$7=F83)</f>
        <v>0</v>
      </c>
      <c r="P83" s="69" t="n">
        <f aca="false">SUMPRODUCT('Communication Log'!E$5:E$7=2,'Communication Log'!B$5:B$7=F83)</f>
        <v>0</v>
      </c>
      <c r="Q83" s="69" t="n">
        <f aca="false">SUMPRODUCT('Communication Log'!E$5:E$7=3,'Communication Log'!B$5:B$7=F83)</f>
        <v>0</v>
      </c>
      <c r="R83" s="74"/>
      <c r="S83" s="71"/>
      <c r="T83" s="72" t="s">
        <v>84</v>
      </c>
      <c r="U83" s="73"/>
      <c r="V83" s="73"/>
      <c r="W83" s="64"/>
      <c r="X83" s="72" t="s">
        <v>84</v>
      </c>
      <c r="Y83" s="73"/>
      <c r="Z83" s="74"/>
      <c r="AA83" s="76"/>
      <c r="AB83" s="73"/>
      <c r="AC83" s="73"/>
      <c r="AD83" s="73"/>
      <c r="CY83" s="0"/>
      <c r="CZ83" s="0"/>
      <c r="DA83" s="0"/>
      <c r="DB83" s="0"/>
    </row>
    <row r="84" customFormat="false" ht="12.95" hidden="false" customHeight="true" outlineLevel="0" collapsed="false">
      <c r="A84" s="59"/>
      <c r="B84" s="60" t="n">
        <f aca="false">RANK(C84,C$4:C$504)</f>
        <v>6</v>
      </c>
      <c r="C84" s="61" t="n">
        <f aca="false">IF(AND(A84&gt;4,A84&lt;7),H84,0)</f>
        <v>0</v>
      </c>
      <c r="D84" s="62" t="str">
        <f aca="false">IF(A84&gt;6,'Sales Stage Names'!B$11,IF(A84&gt;5,'Sales Stage Names'!B$10,IF(A84&gt;4,'Sales Stage Names'!B$9,IF(A84&gt;3,'Sales Stage Names'!B$8,IF(A84&gt;2,'Sales Stage Names'!B$7,IF(A84&gt;1,'Sales Stage Names'!B$6,IF(A84&gt;0,'Sales Stage Names'!B$5,IF(A84="",'Sales Stage Names'!B$2,IF(A84&gt;-1,'Sales Stage Names'!B$4,'Sales Stage Names'!B$3)))))))))</f>
        <v>Not Assigned</v>
      </c>
      <c r="E84" s="63" t="str">
        <f aca="false">IF(A84&gt;6,"Customer",IF(A84&gt;1,"Target",IF(A84="","T",IF(A84&gt;0,"Dormant","Disqualified"))))</f>
        <v>T</v>
      </c>
      <c r="F84" s="64"/>
      <c r="G84" s="65" t="str">
        <f aca="false">IF((R84&lt;Dashboard!$M$1),"Yes","No")</f>
        <v>Yes</v>
      </c>
      <c r="H84" s="61" t="n">
        <f aca="false">I84/100*J84</f>
        <v>0</v>
      </c>
      <c r="I84" s="59"/>
      <c r="J84" s="61" t="n">
        <f aca="false">K84*L84</f>
        <v>0</v>
      </c>
      <c r="K84" s="66"/>
      <c r="L84" s="67"/>
      <c r="M84" s="59"/>
      <c r="N84" s="68"/>
      <c r="O84" s="69" t="n">
        <f aca="false">SUMPRODUCT('Communication Log'!E$5:E$7=1,'Communication Log'!B$5:B$7=F84)</f>
        <v>0</v>
      </c>
      <c r="P84" s="69" t="n">
        <f aca="false">SUMPRODUCT('Communication Log'!E$5:E$7=2,'Communication Log'!B$5:B$7=F84)</f>
        <v>0</v>
      </c>
      <c r="Q84" s="69" t="n">
        <f aca="false">SUMPRODUCT('Communication Log'!E$5:E$7=3,'Communication Log'!B$5:B$7=F84)</f>
        <v>0</v>
      </c>
      <c r="R84" s="74"/>
      <c r="S84" s="71"/>
      <c r="T84" s="72" t="s">
        <v>84</v>
      </c>
      <c r="U84" s="73"/>
      <c r="V84" s="73"/>
      <c r="W84" s="64"/>
      <c r="X84" s="72" t="s">
        <v>84</v>
      </c>
      <c r="Y84" s="73"/>
      <c r="Z84" s="74"/>
      <c r="AA84" s="76"/>
      <c r="AB84" s="73"/>
      <c r="AC84" s="73"/>
      <c r="AD84" s="73"/>
      <c r="CY84" s="0"/>
      <c r="CZ84" s="0"/>
      <c r="DA84" s="0"/>
      <c r="DB84" s="0"/>
    </row>
    <row r="85" customFormat="false" ht="12.95" hidden="false" customHeight="true" outlineLevel="0" collapsed="false">
      <c r="A85" s="59"/>
      <c r="B85" s="60" t="n">
        <f aca="false">RANK(C85,C$4:C$504)</f>
        <v>6</v>
      </c>
      <c r="C85" s="61" t="n">
        <f aca="false">IF(AND(A85&gt;4,A85&lt;7),H85,0)</f>
        <v>0</v>
      </c>
      <c r="D85" s="62" t="str">
        <f aca="false">IF(A85&gt;6,'Sales Stage Names'!B$11,IF(A85&gt;5,'Sales Stage Names'!B$10,IF(A85&gt;4,'Sales Stage Names'!B$9,IF(A85&gt;3,'Sales Stage Names'!B$8,IF(A85&gt;2,'Sales Stage Names'!B$7,IF(A85&gt;1,'Sales Stage Names'!B$6,IF(A85&gt;0,'Sales Stage Names'!B$5,IF(A85="",'Sales Stage Names'!B$2,IF(A85&gt;-1,'Sales Stage Names'!B$4,'Sales Stage Names'!B$3)))))))))</f>
        <v>Not Assigned</v>
      </c>
      <c r="E85" s="63" t="str">
        <f aca="false">IF(A85&gt;6,"Customer",IF(A85&gt;1,"Target",IF(A85="","T",IF(A85&gt;0,"Dormant","Disqualified"))))</f>
        <v>T</v>
      </c>
      <c r="F85" s="64"/>
      <c r="G85" s="65" t="str">
        <f aca="false">IF((R85&lt;Dashboard!$M$1),"Yes","No")</f>
        <v>Yes</v>
      </c>
      <c r="H85" s="61" t="n">
        <f aca="false">I85/100*J85</f>
        <v>0</v>
      </c>
      <c r="I85" s="59"/>
      <c r="J85" s="61" t="n">
        <f aca="false">K85*L85</f>
        <v>0</v>
      </c>
      <c r="K85" s="66"/>
      <c r="L85" s="67"/>
      <c r="M85" s="59"/>
      <c r="N85" s="68"/>
      <c r="O85" s="69" t="n">
        <f aca="false">SUMPRODUCT('Communication Log'!E$5:E$7=1,'Communication Log'!B$5:B$7=F85)</f>
        <v>0</v>
      </c>
      <c r="P85" s="69" t="n">
        <f aca="false">SUMPRODUCT('Communication Log'!E$5:E$7=2,'Communication Log'!B$5:B$7=F85)</f>
        <v>0</v>
      </c>
      <c r="Q85" s="69" t="n">
        <f aca="false">SUMPRODUCT('Communication Log'!E$5:E$7=3,'Communication Log'!B$5:B$7=F85)</f>
        <v>0</v>
      </c>
      <c r="R85" s="74"/>
      <c r="S85" s="71"/>
      <c r="T85" s="72" t="s">
        <v>84</v>
      </c>
      <c r="U85" s="73"/>
      <c r="V85" s="73"/>
      <c r="W85" s="64"/>
      <c r="X85" s="72" t="s">
        <v>84</v>
      </c>
      <c r="Y85" s="73"/>
      <c r="Z85" s="74"/>
      <c r="AA85" s="76"/>
      <c r="AB85" s="73"/>
      <c r="AC85" s="73"/>
      <c r="AD85" s="73"/>
      <c r="CY85" s="0"/>
      <c r="CZ85" s="0"/>
      <c r="DA85" s="0"/>
      <c r="DB85" s="0"/>
    </row>
    <row r="86" customFormat="false" ht="12.95" hidden="false" customHeight="true" outlineLevel="0" collapsed="false">
      <c r="A86" s="59"/>
      <c r="B86" s="60" t="n">
        <f aca="false">RANK(C86,C$4:C$504)</f>
        <v>6</v>
      </c>
      <c r="C86" s="61" t="n">
        <f aca="false">IF(AND(A86&gt;4,A86&lt;7),H86,0)</f>
        <v>0</v>
      </c>
      <c r="D86" s="62" t="str">
        <f aca="false">IF(A86&gt;6,'Sales Stage Names'!B$11,IF(A86&gt;5,'Sales Stage Names'!B$10,IF(A86&gt;4,'Sales Stage Names'!B$9,IF(A86&gt;3,'Sales Stage Names'!B$8,IF(A86&gt;2,'Sales Stage Names'!B$7,IF(A86&gt;1,'Sales Stage Names'!B$6,IF(A86&gt;0,'Sales Stage Names'!B$5,IF(A86="",'Sales Stage Names'!B$2,IF(A86&gt;-1,'Sales Stage Names'!B$4,'Sales Stage Names'!B$3)))))))))</f>
        <v>Not Assigned</v>
      </c>
      <c r="E86" s="63" t="str">
        <f aca="false">IF(A86&gt;6,"Customer",IF(A86&gt;1,"Target",IF(A86="","T",IF(A86&gt;0,"Dormant","Disqualified"))))</f>
        <v>T</v>
      </c>
      <c r="F86" s="64"/>
      <c r="G86" s="65" t="str">
        <f aca="false">IF((R86&lt;Dashboard!$M$1),"Yes","No")</f>
        <v>Yes</v>
      </c>
      <c r="H86" s="61" t="n">
        <f aca="false">I86/100*J86</f>
        <v>0</v>
      </c>
      <c r="I86" s="59"/>
      <c r="J86" s="61" t="n">
        <f aca="false">K86*L86</f>
        <v>0</v>
      </c>
      <c r="K86" s="66"/>
      <c r="L86" s="67"/>
      <c r="M86" s="59"/>
      <c r="N86" s="68"/>
      <c r="O86" s="69" t="n">
        <f aca="false">SUMPRODUCT('Communication Log'!E$5:E$7=1,'Communication Log'!B$5:B$7=F86)</f>
        <v>0</v>
      </c>
      <c r="P86" s="69" t="n">
        <f aca="false">SUMPRODUCT('Communication Log'!E$5:E$7=2,'Communication Log'!B$5:B$7=F86)</f>
        <v>0</v>
      </c>
      <c r="Q86" s="69" t="n">
        <f aca="false">SUMPRODUCT('Communication Log'!E$5:E$7=3,'Communication Log'!B$5:B$7=F86)</f>
        <v>0</v>
      </c>
      <c r="R86" s="74"/>
      <c r="S86" s="71"/>
      <c r="T86" s="72" t="s">
        <v>84</v>
      </c>
      <c r="U86" s="73"/>
      <c r="V86" s="73"/>
      <c r="W86" s="64"/>
      <c r="X86" s="72" t="s">
        <v>84</v>
      </c>
      <c r="Y86" s="73"/>
      <c r="Z86" s="74"/>
      <c r="AA86" s="76"/>
      <c r="AB86" s="73"/>
      <c r="AC86" s="73"/>
      <c r="AD86" s="73"/>
      <c r="CY86" s="0"/>
      <c r="CZ86" s="0"/>
      <c r="DA86" s="0"/>
      <c r="DB86" s="0"/>
    </row>
    <row r="87" customFormat="false" ht="12.95" hidden="false" customHeight="true" outlineLevel="0" collapsed="false">
      <c r="A87" s="59"/>
      <c r="B87" s="60" t="n">
        <f aca="false">RANK(C87,C$4:C$504)</f>
        <v>6</v>
      </c>
      <c r="C87" s="61" t="n">
        <f aca="false">IF(AND(A87&gt;4,A87&lt;7),H87,0)</f>
        <v>0</v>
      </c>
      <c r="D87" s="62" t="str">
        <f aca="false">IF(A87&gt;6,'Sales Stage Names'!B$11,IF(A87&gt;5,'Sales Stage Names'!B$10,IF(A87&gt;4,'Sales Stage Names'!B$9,IF(A87&gt;3,'Sales Stage Names'!B$8,IF(A87&gt;2,'Sales Stage Names'!B$7,IF(A87&gt;1,'Sales Stage Names'!B$6,IF(A87&gt;0,'Sales Stage Names'!B$5,IF(A87="",'Sales Stage Names'!B$2,IF(A87&gt;-1,'Sales Stage Names'!B$4,'Sales Stage Names'!B$3)))))))))</f>
        <v>Not Assigned</v>
      </c>
      <c r="E87" s="63" t="str">
        <f aca="false">IF(A87&gt;6,"Customer",IF(A87&gt;1,"Target",IF(A87="","T",IF(A87&gt;0,"Dormant","Disqualified"))))</f>
        <v>T</v>
      </c>
      <c r="F87" s="64"/>
      <c r="G87" s="65" t="str">
        <f aca="false">IF((R87&lt;Dashboard!$M$1),"Yes","No")</f>
        <v>Yes</v>
      </c>
      <c r="H87" s="61" t="n">
        <f aca="false">I87/100*J87</f>
        <v>0</v>
      </c>
      <c r="I87" s="59"/>
      <c r="J87" s="61" t="n">
        <f aca="false">K87*L87</f>
        <v>0</v>
      </c>
      <c r="K87" s="66"/>
      <c r="L87" s="67"/>
      <c r="M87" s="59"/>
      <c r="N87" s="68"/>
      <c r="O87" s="69" t="n">
        <f aca="false">SUMPRODUCT('Communication Log'!E$5:E$7=1,'Communication Log'!B$5:B$7=F87)</f>
        <v>0</v>
      </c>
      <c r="P87" s="69" t="n">
        <f aca="false">SUMPRODUCT('Communication Log'!E$5:E$7=2,'Communication Log'!B$5:B$7=F87)</f>
        <v>0</v>
      </c>
      <c r="Q87" s="69" t="n">
        <f aca="false">SUMPRODUCT('Communication Log'!E$5:E$7=3,'Communication Log'!B$5:B$7=F87)</f>
        <v>0</v>
      </c>
      <c r="R87" s="74"/>
      <c r="S87" s="71"/>
      <c r="T87" s="72" t="s">
        <v>84</v>
      </c>
      <c r="U87" s="73"/>
      <c r="V87" s="73"/>
      <c r="W87" s="64"/>
      <c r="X87" s="72" t="s">
        <v>84</v>
      </c>
      <c r="Y87" s="73"/>
      <c r="Z87" s="74"/>
      <c r="AA87" s="76"/>
      <c r="AB87" s="73"/>
      <c r="AC87" s="73"/>
      <c r="AD87" s="73"/>
      <c r="CY87" s="0"/>
      <c r="CZ87" s="0"/>
      <c r="DA87" s="0"/>
      <c r="DB87" s="0"/>
    </row>
    <row r="88" customFormat="false" ht="12.95" hidden="false" customHeight="true" outlineLevel="0" collapsed="false">
      <c r="A88" s="59"/>
      <c r="B88" s="60" t="n">
        <f aca="false">RANK(C88,C$4:C$504)</f>
        <v>6</v>
      </c>
      <c r="C88" s="61" t="n">
        <f aca="false">IF(AND(A88&gt;4,A88&lt;7),H88,0)</f>
        <v>0</v>
      </c>
      <c r="D88" s="62" t="str">
        <f aca="false">IF(A88&gt;6,'Sales Stage Names'!B$11,IF(A88&gt;5,'Sales Stage Names'!B$10,IF(A88&gt;4,'Sales Stage Names'!B$9,IF(A88&gt;3,'Sales Stage Names'!B$8,IF(A88&gt;2,'Sales Stage Names'!B$7,IF(A88&gt;1,'Sales Stage Names'!B$6,IF(A88&gt;0,'Sales Stage Names'!B$5,IF(A88="",'Sales Stage Names'!B$2,IF(A88&gt;-1,'Sales Stage Names'!B$4,'Sales Stage Names'!B$3)))))))))</f>
        <v>Not Assigned</v>
      </c>
      <c r="E88" s="63" t="str">
        <f aca="false">IF(A88&gt;6,"Customer",IF(A88&gt;1,"Target",IF(A88="","T",IF(A88&gt;0,"Dormant","Disqualified"))))</f>
        <v>T</v>
      </c>
      <c r="F88" s="64"/>
      <c r="G88" s="65" t="str">
        <f aca="false">IF((R88&lt;Dashboard!$M$1),"Yes","No")</f>
        <v>Yes</v>
      </c>
      <c r="H88" s="61" t="n">
        <f aca="false">I88/100*J88</f>
        <v>0</v>
      </c>
      <c r="I88" s="59"/>
      <c r="J88" s="61" t="n">
        <f aca="false">K88*L88</f>
        <v>0</v>
      </c>
      <c r="K88" s="66"/>
      <c r="L88" s="67"/>
      <c r="M88" s="59"/>
      <c r="N88" s="68"/>
      <c r="O88" s="69" t="n">
        <f aca="false">SUMPRODUCT('Communication Log'!E$5:E$7=1,'Communication Log'!B$5:B$7=F88)</f>
        <v>0</v>
      </c>
      <c r="P88" s="69" t="n">
        <f aca="false">SUMPRODUCT('Communication Log'!E$5:E$7=2,'Communication Log'!B$5:B$7=F88)</f>
        <v>0</v>
      </c>
      <c r="Q88" s="69" t="n">
        <f aca="false">SUMPRODUCT('Communication Log'!E$5:E$7=3,'Communication Log'!B$5:B$7=F88)</f>
        <v>0</v>
      </c>
      <c r="R88" s="74"/>
      <c r="S88" s="71"/>
      <c r="T88" s="72" t="s">
        <v>84</v>
      </c>
      <c r="U88" s="73"/>
      <c r="V88" s="73"/>
      <c r="W88" s="64"/>
      <c r="X88" s="72" t="s">
        <v>84</v>
      </c>
      <c r="Y88" s="73"/>
      <c r="Z88" s="74"/>
      <c r="AA88" s="76"/>
      <c r="AB88" s="73"/>
      <c r="AC88" s="73"/>
      <c r="AD88" s="73"/>
      <c r="CY88" s="0"/>
      <c r="CZ88" s="0"/>
      <c r="DA88" s="0"/>
      <c r="DB88" s="0"/>
    </row>
    <row r="89" customFormat="false" ht="12.95" hidden="false" customHeight="true" outlineLevel="0" collapsed="false">
      <c r="A89" s="59"/>
      <c r="B89" s="60" t="n">
        <f aca="false">RANK(C89,C$4:C$504)</f>
        <v>6</v>
      </c>
      <c r="C89" s="61" t="n">
        <f aca="false">IF(AND(A89&gt;4,A89&lt;7),H89,0)</f>
        <v>0</v>
      </c>
      <c r="D89" s="62" t="str">
        <f aca="false">IF(A89&gt;6,'Sales Stage Names'!B$11,IF(A89&gt;5,'Sales Stage Names'!B$10,IF(A89&gt;4,'Sales Stage Names'!B$9,IF(A89&gt;3,'Sales Stage Names'!B$8,IF(A89&gt;2,'Sales Stage Names'!B$7,IF(A89&gt;1,'Sales Stage Names'!B$6,IF(A89&gt;0,'Sales Stage Names'!B$5,IF(A89="",'Sales Stage Names'!B$2,IF(A89&gt;-1,'Sales Stage Names'!B$4,'Sales Stage Names'!B$3)))))))))</f>
        <v>Not Assigned</v>
      </c>
      <c r="E89" s="63" t="str">
        <f aca="false">IF(A89&gt;6,"Customer",IF(A89&gt;1,"Target",IF(A89="","T",IF(A89&gt;0,"Dormant","Disqualified"))))</f>
        <v>T</v>
      </c>
      <c r="F89" s="64"/>
      <c r="G89" s="65" t="str">
        <f aca="false">IF((R89&lt;Dashboard!$M$1),"Yes","No")</f>
        <v>Yes</v>
      </c>
      <c r="H89" s="61" t="n">
        <f aca="false">I89/100*J89</f>
        <v>0</v>
      </c>
      <c r="I89" s="59"/>
      <c r="J89" s="61" t="n">
        <f aca="false">K89*L89</f>
        <v>0</v>
      </c>
      <c r="K89" s="66"/>
      <c r="L89" s="67"/>
      <c r="M89" s="59"/>
      <c r="N89" s="68"/>
      <c r="O89" s="69" t="n">
        <f aca="false">SUMPRODUCT('Communication Log'!E$5:E$7=1,'Communication Log'!B$5:B$7=F89)</f>
        <v>0</v>
      </c>
      <c r="P89" s="69" t="n">
        <f aca="false">SUMPRODUCT('Communication Log'!E$5:E$7=2,'Communication Log'!B$5:B$7=F89)</f>
        <v>0</v>
      </c>
      <c r="Q89" s="69" t="n">
        <f aca="false">SUMPRODUCT('Communication Log'!E$5:E$7=3,'Communication Log'!B$5:B$7=F89)</f>
        <v>0</v>
      </c>
      <c r="R89" s="74"/>
      <c r="S89" s="71"/>
      <c r="T89" s="72" t="s">
        <v>84</v>
      </c>
      <c r="U89" s="73"/>
      <c r="V89" s="73"/>
      <c r="W89" s="64"/>
      <c r="X89" s="72" t="s">
        <v>84</v>
      </c>
      <c r="Y89" s="73"/>
      <c r="Z89" s="74"/>
      <c r="AA89" s="76"/>
      <c r="AB89" s="73"/>
      <c r="AC89" s="73"/>
      <c r="AD89" s="73"/>
      <c r="CY89" s="0"/>
      <c r="CZ89" s="0"/>
      <c r="DA89" s="0"/>
      <c r="DB89" s="0"/>
    </row>
    <row r="90" customFormat="false" ht="12.95" hidden="false" customHeight="true" outlineLevel="0" collapsed="false">
      <c r="A90" s="59"/>
      <c r="B90" s="60" t="n">
        <f aca="false">RANK(C90,C$4:C$504)</f>
        <v>6</v>
      </c>
      <c r="C90" s="61" t="n">
        <f aca="false">IF(AND(A90&gt;4,A90&lt;7),H90,0)</f>
        <v>0</v>
      </c>
      <c r="D90" s="62" t="str">
        <f aca="false">IF(A90&gt;6,'Sales Stage Names'!B$11,IF(A90&gt;5,'Sales Stage Names'!B$10,IF(A90&gt;4,'Sales Stage Names'!B$9,IF(A90&gt;3,'Sales Stage Names'!B$8,IF(A90&gt;2,'Sales Stage Names'!B$7,IF(A90&gt;1,'Sales Stage Names'!B$6,IF(A90&gt;0,'Sales Stage Names'!B$5,IF(A90="",'Sales Stage Names'!B$2,IF(A90&gt;-1,'Sales Stage Names'!B$4,'Sales Stage Names'!B$3)))))))))</f>
        <v>Not Assigned</v>
      </c>
      <c r="E90" s="63" t="str">
        <f aca="false">IF(A90&gt;6,"Customer",IF(A90&gt;1,"Target",IF(A90="","T",IF(A90&gt;0,"Dormant","Disqualified"))))</f>
        <v>T</v>
      </c>
      <c r="F90" s="64"/>
      <c r="G90" s="65" t="str">
        <f aca="false">IF((R90&lt;Dashboard!$M$1),"Yes","No")</f>
        <v>Yes</v>
      </c>
      <c r="H90" s="61" t="n">
        <f aca="false">I90/100*J90</f>
        <v>0</v>
      </c>
      <c r="I90" s="59"/>
      <c r="J90" s="61" t="n">
        <f aca="false">K90*L90</f>
        <v>0</v>
      </c>
      <c r="K90" s="66"/>
      <c r="L90" s="67"/>
      <c r="M90" s="59"/>
      <c r="N90" s="68"/>
      <c r="O90" s="69" t="n">
        <f aca="false">SUMPRODUCT('Communication Log'!E$5:E$7=1,'Communication Log'!B$5:B$7=F90)</f>
        <v>0</v>
      </c>
      <c r="P90" s="69" t="n">
        <f aca="false">SUMPRODUCT('Communication Log'!E$5:E$7=2,'Communication Log'!B$5:B$7=F90)</f>
        <v>0</v>
      </c>
      <c r="Q90" s="69" t="n">
        <f aca="false">SUMPRODUCT('Communication Log'!E$5:E$7=3,'Communication Log'!B$5:B$7=F90)</f>
        <v>0</v>
      </c>
      <c r="R90" s="74"/>
      <c r="S90" s="71"/>
      <c r="T90" s="72" t="s">
        <v>84</v>
      </c>
      <c r="U90" s="73"/>
      <c r="V90" s="73"/>
      <c r="W90" s="64"/>
      <c r="X90" s="72" t="s">
        <v>84</v>
      </c>
      <c r="Y90" s="73"/>
      <c r="Z90" s="74"/>
      <c r="AA90" s="76"/>
      <c r="AB90" s="73"/>
      <c r="AC90" s="73"/>
      <c r="AD90" s="73"/>
      <c r="CY90" s="0"/>
      <c r="CZ90" s="0"/>
      <c r="DA90" s="0"/>
      <c r="DB90" s="0"/>
    </row>
    <row r="91" customFormat="false" ht="12.95" hidden="false" customHeight="true" outlineLevel="0" collapsed="false">
      <c r="A91" s="59"/>
      <c r="B91" s="60" t="n">
        <f aca="false">RANK(C91,C$4:C$504)</f>
        <v>6</v>
      </c>
      <c r="C91" s="61" t="n">
        <f aca="false">IF(AND(A91&gt;4,A91&lt;7),H91,0)</f>
        <v>0</v>
      </c>
      <c r="D91" s="62" t="str">
        <f aca="false">IF(A91&gt;6,'Sales Stage Names'!B$11,IF(A91&gt;5,'Sales Stage Names'!B$10,IF(A91&gt;4,'Sales Stage Names'!B$9,IF(A91&gt;3,'Sales Stage Names'!B$8,IF(A91&gt;2,'Sales Stage Names'!B$7,IF(A91&gt;1,'Sales Stage Names'!B$6,IF(A91&gt;0,'Sales Stage Names'!B$5,IF(A91="",'Sales Stage Names'!B$2,IF(A91&gt;-1,'Sales Stage Names'!B$4,'Sales Stage Names'!B$3)))))))))</f>
        <v>Not Assigned</v>
      </c>
      <c r="E91" s="63" t="str">
        <f aca="false">IF(A91&gt;6,"Customer",IF(A91&gt;1,"Target",IF(A91="","T",IF(A91&gt;0,"Dormant","Disqualified"))))</f>
        <v>T</v>
      </c>
      <c r="F91" s="64"/>
      <c r="G91" s="65" t="str">
        <f aca="false">IF((R91&lt;Dashboard!$M$1),"Yes","No")</f>
        <v>Yes</v>
      </c>
      <c r="H91" s="61" t="n">
        <f aca="false">I91/100*J91</f>
        <v>0</v>
      </c>
      <c r="I91" s="59"/>
      <c r="J91" s="61" t="n">
        <f aca="false">K91*L91</f>
        <v>0</v>
      </c>
      <c r="K91" s="66"/>
      <c r="L91" s="67"/>
      <c r="M91" s="59"/>
      <c r="N91" s="68"/>
      <c r="O91" s="69" t="n">
        <f aca="false">SUMPRODUCT('Communication Log'!E$5:E$7=1,'Communication Log'!B$5:B$7=F91)</f>
        <v>0</v>
      </c>
      <c r="P91" s="69" t="n">
        <f aca="false">SUMPRODUCT('Communication Log'!E$5:E$7=2,'Communication Log'!B$5:B$7=F91)</f>
        <v>0</v>
      </c>
      <c r="Q91" s="69" t="n">
        <f aca="false">SUMPRODUCT('Communication Log'!E$5:E$7=3,'Communication Log'!B$5:B$7=F91)</f>
        <v>0</v>
      </c>
      <c r="R91" s="74"/>
      <c r="S91" s="71"/>
      <c r="T91" s="72" t="s">
        <v>84</v>
      </c>
      <c r="U91" s="73"/>
      <c r="V91" s="73"/>
      <c r="W91" s="64"/>
      <c r="X91" s="72" t="s">
        <v>84</v>
      </c>
      <c r="Y91" s="73"/>
      <c r="Z91" s="74"/>
      <c r="AA91" s="76"/>
      <c r="AB91" s="73"/>
      <c r="AC91" s="73"/>
      <c r="AD91" s="73"/>
      <c r="CY91" s="0"/>
      <c r="CZ91" s="0"/>
      <c r="DA91" s="0"/>
      <c r="DB91" s="0"/>
    </row>
    <row r="92" customFormat="false" ht="12.95" hidden="false" customHeight="true" outlineLevel="0" collapsed="false">
      <c r="A92" s="59"/>
      <c r="B92" s="60" t="n">
        <f aca="false">RANK(C92,C$4:C$504)</f>
        <v>6</v>
      </c>
      <c r="C92" s="61" t="n">
        <f aca="false">IF(AND(A92&gt;4,A92&lt;7),H92,0)</f>
        <v>0</v>
      </c>
      <c r="D92" s="62" t="str">
        <f aca="false">IF(A92&gt;6,'Sales Stage Names'!B$11,IF(A92&gt;5,'Sales Stage Names'!B$10,IF(A92&gt;4,'Sales Stage Names'!B$9,IF(A92&gt;3,'Sales Stage Names'!B$8,IF(A92&gt;2,'Sales Stage Names'!B$7,IF(A92&gt;1,'Sales Stage Names'!B$6,IF(A92&gt;0,'Sales Stage Names'!B$5,IF(A92="",'Sales Stage Names'!B$2,IF(A92&gt;-1,'Sales Stage Names'!B$4,'Sales Stage Names'!B$3)))))))))</f>
        <v>Not Assigned</v>
      </c>
      <c r="E92" s="63" t="str">
        <f aca="false">IF(A92&gt;6,"Customer",IF(A92&gt;1,"Target",IF(A92="","T",IF(A92&gt;0,"Dormant","Disqualified"))))</f>
        <v>T</v>
      </c>
      <c r="F92" s="64"/>
      <c r="G92" s="65" t="str">
        <f aca="false">IF((R92&lt;Dashboard!$M$1),"Yes","No")</f>
        <v>Yes</v>
      </c>
      <c r="H92" s="61" t="n">
        <f aca="false">I92/100*J92</f>
        <v>0</v>
      </c>
      <c r="I92" s="59"/>
      <c r="J92" s="61" t="n">
        <f aca="false">K92*L92</f>
        <v>0</v>
      </c>
      <c r="K92" s="66"/>
      <c r="L92" s="67"/>
      <c r="M92" s="59"/>
      <c r="N92" s="68"/>
      <c r="O92" s="69" t="n">
        <f aca="false">SUMPRODUCT('Communication Log'!E$5:E$7=1,'Communication Log'!B$5:B$7=F92)</f>
        <v>0</v>
      </c>
      <c r="P92" s="69" t="n">
        <f aca="false">SUMPRODUCT('Communication Log'!E$5:E$7=2,'Communication Log'!B$5:B$7=F92)</f>
        <v>0</v>
      </c>
      <c r="Q92" s="69" t="n">
        <f aca="false">SUMPRODUCT('Communication Log'!E$5:E$7=3,'Communication Log'!B$5:B$7=F92)</f>
        <v>0</v>
      </c>
      <c r="R92" s="74"/>
      <c r="S92" s="71"/>
      <c r="T92" s="72" t="s">
        <v>84</v>
      </c>
      <c r="U92" s="73"/>
      <c r="V92" s="73"/>
      <c r="W92" s="64"/>
      <c r="X92" s="72" t="s">
        <v>84</v>
      </c>
      <c r="Y92" s="73"/>
      <c r="Z92" s="74"/>
      <c r="AA92" s="76"/>
      <c r="AB92" s="73"/>
      <c r="AC92" s="73"/>
      <c r="AD92" s="73"/>
      <c r="CY92" s="0"/>
      <c r="CZ92" s="0"/>
      <c r="DA92" s="0"/>
      <c r="DB92" s="0"/>
    </row>
    <row r="93" customFormat="false" ht="12.95" hidden="false" customHeight="true" outlineLevel="0" collapsed="false">
      <c r="A93" s="59"/>
      <c r="B93" s="60" t="n">
        <f aca="false">RANK(C93,C$4:C$504)</f>
        <v>6</v>
      </c>
      <c r="C93" s="61" t="n">
        <f aca="false">IF(AND(A93&gt;4,A93&lt;7),H93,0)</f>
        <v>0</v>
      </c>
      <c r="D93" s="62" t="str">
        <f aca="false">IF(A93&gt;6,'Sales Stage Names'!B$11,IF(A93&gt;5,'Sales Stage Names'!B$10,IF(A93&gt;4,'Sales Stage Names'!B$9,IF(A93&gt;3,'Sales Stage Names'!B$8,IF(A93&gt;2,'Sales Stage Names'!B$7,IF(A93&gt;1,'Sales Stage Names'!B$6,IF(A93&gt;0,'Sales Stage Names'!B$5,IF(A93="",'Sales Stage Names'!B$2,IF(A93&gt;-1,'Sales Stage Names'!B$4,'Sales Stage Names'!B$3)))))))))</f>
        <v>Not Assigned</v>
      </c>
      <c r="E93" s="63" t="str">
        <f aca="false">IF(A93&gt;6,"Customer",IF(A93&gt;1,"Target",IF(A93="","T",IF(A93&gt;0,"Dormant","Disqualified"))))</f>
        <v>T</v>
      </c>
      <c r="F93" s="64"/>
      <c r="G93" s="65" t="str">
        <f aca="false">IF((R93&lt;Dashboard!$M$1),"Yes","No")</f>
        <v>Yes</v>
      </c>
      <c r="H93" s="61" t="n">
        <f aca="false">I93/100*J93</f>
        <v>0</v>
      </c>
      <c r="I93" s="59"/>
      <c r="J93" s="61" t="n">
        <f aca="false">K93*L93</f>
        <v>0</v>
      </c>
      <c r="K93" s="66"/>
      <c r="L93" s="67"/>
      <c r="M93" s="59"/>
      <c r="N93" s="68"/>
      <c r="O93" s="69" t="n">
        <f aca="false">SUMPRODUCT('Communication Log'!E$5:E$7=1,'Communication Log'!B$5:B$7=F93)</f>
        <v>0</v>
      </c>
      <c r="P93" s="69" t="n">
        <f aca="false">SUMPRODUCT('Communication Log'!E$5:E$7=2,'Communication Log'!B$5:B$7=F93)</f>
        <v>0</v>
      </c>
      <c r="Q93" s="69" t="n">
        <f aca="false">SUMPRODUCT('Communication Log'!E$5:E$7=3,'Communication Log'!B$5:B$7=F93)</f>
        <v>0</v>
      </c>
      <c r="R93" s="74"/>
      <c r="S93" s="71"/>
      <c r="T93" s="72" t="s">
        <v>84</v>
      </c>
      <c r="U93" s="73"/>
      <c r="V93" s="73"/>
      <c r="W93" s="64"/>
      <c r="X93" s="72" t="s">
        <v>84</v>
      </c>
      <c r="Y93" s="73"/>
      <c r="Z93" s="74"/>
      <c r="AA93" s="76"/>
      <c r="AB93" s="73"/>
      <c r="AC93" s="73"/>
      <c r="AD93" s="73"/>
      <c r="CY93" s="0"/>
      <c r="CZ93" s="0"/>
      <c r="DA93" s="0"/>
      <c r="DB93" s="0"/>
    </row>
    <row r="94" customFormat="false" ht="12.95" hidden="false" customHeight="true" outlineLevel="0" collapsed="false">
      <c r="A94" s="59"/>
      <c r="B94" s="60" t="n">
        <f aca="false">RANK(C94,C$4:C$504)</f>
        <v>6</v>
      </c>
      <c r="C94" s="61" t="n">
        <f aca="false">IF(AND(A94&gt;4,A94&lt;7),H94,0)</f>
        <v>0</v>
      </c>
      <c r="D94" s="62" t="str">
        <f aca="false">IF(A94&gt;6,'Sales Stage Names'!B$11,IF(A94&gt;5,'Sales Stage Names'!B$10,IF(A94&gt;4,'Sales Stage Names'!B$9,IF(A94&gt;3,'Sales Stage Names'!B$8,IF(A94&gt;2,'Sales Stage Names'!B$7,IF(A94&gt;1,'Sales Stage Names'!B$6,IF(A94&gt;0,'Sales Stage Names'!B$5,IF(A94="",'Sales Stage Names'!B$2,IF(A94&gt;-1,'Sales Stage Names'!B$4,'Sales Stage Names'!B$3)))))))))</f>
        <v>Not Assigned</v>
      </c>
      <c r="E94" s="63" t="str">
        <f aca="false">IF(A94&gt;6,"Customer",IF(A94&gt;1,"Target",IF(A94="","T",IF(A94&gt;0,"Dormant","Disqualified"))))</f>
        <v>T</v>
      </c>
      <c r="F94" s="64"/>
      <c r="G94" s="65" t="str">
        <f aca="false">IF((R94&lt;Dashboard!$M$1),"Yes","No")</f>
        <v>Yes</v>
      </c>
      <c r="H94" s="61" t="n">
        <f aca="false">I94/100*J94</f>
        <v>0</v>
      </c>
      <c r="I94" s="59"/>
      <c r="J94" s="61" t="n">
        <f aca="false">K94*L94</f>
        <v>0</v>
      </c>
      <c r="K94" s="66"/>
      <c r="L94" s="67"/>
      <c r="M94" s="59"/>
      <c r="N94" s="68"/>
      <c r="O94" s="69" t="n">
        <f aca="false">SUMPRODUCT('Communication Log'!E$5:E$7=1,'Communication Log'!B$5:B$7=F94)</f>
        <v>0</v>
      </c>
      <c r="P94" s="69" t="n">
        <f aca="false">SUMPRODUCT('Communication Log'!E$5:E$7=2,'Communication Log'!B$5:B$7=F94)</f>
        <v>0</v>
      </c>
      <c r="Q94" s="69" t="n">
        <f aca="false">SUMPRODUCT('Communication Log'!E$5:E$7=3,'Communication Log'!B$5:B$7=F94)</f>
        <v>0</v>
      </c>
      <c r="R94" s="74"/>
      <c r="S94" s="71"/>
      <c r="T94" s="72" t="s">
        <v>84</v>
      </c>
      <c r="U94" s="73"/>
      <c r="V94" s="73"/>
      <c r="W94" s="64"/>
      <c r="X94" s="72" t="s">
        <v>84</v>
      </c>
      <c r="Y94" s="73"/>
      <c r="Z94" s="74"/>
      <c r="AA94" s="76"/>
      <c r="AB94" s="73"/>
      <c r="AC94" s="73"/>
      <c r="AD94" s="73"/>
      <c r="CY94" s="0"/>
      <c r="CZ94" s="0"/>
      <c r="DA94" s="0"/>
      <c r="DB94" s="0"/>
    </row>
    <row r="95" customFormat="false" ht="12.95" hidden="false" customHeight="true" outlineLevel="0" collapsed="false">
      <c r="A95" s="59"/>
      <c r="B95" s="60" t="n">
        <f aca="false">RANK(C95,C$4:C$504)</f>
        <v>6</v>
      </c>
      <c r="C95" s="61" t="n">
        <f aca="false">IF(AND(A95&gt;4,A95&lt;7),H95,0)</f>
        <v>0</v>
      </c>
      <c r="D95" s="62" t="str">
        <f aca="false">IF(A95&gt;6,'Sales Stage Names'!B$11,IF(A95&gt;5,'Sales Stage Names'!B$10,IF(A95&gt;4,'Sales Stage Names'!B$9,IF(A95&gt;3,'Sales Stage Names'!B$8,IF(A95&gt;2,'Sales Stage Names'!B$7,IF(A95&gt;1,'Sales Stage Names'!B$6,IF(A95&gt;0,'Sales Stage Names'!B$5,IF(A95="",'Sales Stage Names'!B$2,IF(A95&gt;-1,'Sales Stage Names'!B$4,'Sales Stage Names'!B$3)))))))))</f>
        <v>Not Assigned</v>
      </c>
      <c r="E95" s="63" t="str">
        <f aca="false">IF(A95&gt;6,"Customer",IF(A95&gt;1,"Target",IF(A95="","T",IF(A95&gt;0,"Dormant","Disqualified"))))</f>
        <v>T</v>
      </c>
      <c r="F95" s="64"/>
      <c r="G95" s="65" t="str">
        <f aca="false">IF((R95&lt;Dashboard!$M$1),"Yes","No")</f>
        <v>Yes</v>
      </c>
      <c r="H95" s="61" t="n">
        <f aca="false">I95/100*J95</f>
        <v>0</v>
      </c>
      <c r="I95" s="59"/>
      <c r="J95" s="61" t="n">
        <f aca="false">K95*L95</f>
        <v>0</v>
      </c>
      <c r="K95" s="66"/>
      <c r="L95" s="67"/>
      <c r="M95" s="59"/>
      <c r="N95" s="68"/>
      <c r="O95" s="69" t="n">
        <f aca="false">SUMPRODUCT('Communication Log'!E$5:E$7=1,'Communication Log'!B$5:B$7=F95)</f>
        <v>0</v>
      </c>
      <c r="P95" s="69" t="n">
        <f aca="false">SUMPRODUCT('Communication Log'!E$5:E$7=2,'Communication Log'!B$5:B$7=F95)</f>
        <v>0</v>
      </c>
      <c r="Q95" s="69" t="n">
        <f aca="false">SUMPRODUCT('Communication Log'!E$5:E$7=3,'Communication Log'!B$5:B$7=F95)</f>
        <v>0</v>
      </c>
      <c r="R95" s="74"/>
      <c r="S95" s="71"/>
      <c r="T95" s="72" t="s">
        <v>84</v>
      </c>
      <c r="U95" s="73"/>
      <c r="V95" s="73"/>
      <c r="W95" s="64"/>
      <c r="X95" s="72" t="s">
        <v>84</v>
      </c>
      <c r="Y95" s="73"/>
      <c r="Z95" s="74"/>
      <c r="AA95" s="76"/>
      <c r="AB95" s="73"/>
      <c r="AC95" s="73"/>
      <c r="AD95" s="73"/>
      <c r="CY95" s="0"/>
      <c r="CZ95" s="0"/>
      <c r="DA95" s="0"/>
      <c r="DB95" s="0"/>
    </row>
    <row r="96" customFormat="false" ht="12.95" hidden="false" customHeight="true" outlineLevel="0" collapsed="false">
      <c r="A96" s="59"/>
      <c r="B96" s="60" t="n">
        <f aca="false">RANK(C96,C$4:C$504)</f>
        <v>6</v>
      </c>
      <c r="C96" s="61" t="n">
        <f aca="false">IF(AND(A96&gt;4,A96&lt;7),H96,0)</f>
        <v>0</v>
      </c>
      <c r="D96" s="62" t="str">
        <f aca="false">IF(A96&gt;6,'Sales Stage Names'!B$11,IF(A96&gt;5,'Sales Stage Names'!B$10,IF(A96&gt;4,'Sales Stage Names'!B$9,IF(A96&gt;3,'Sales Stage Names'!B$8,IF(A96&gt;2,'Sales Stage Names'!B$7,IF(A96&gt;1,'Sales Stage Names'!B$6,IF(A96&gt;0,'Sales Stage Names'!B$5,IF(A96="",'Sales Stage Names'!B$2,IF(A96&gt;-1,'Sales Stage Names'!B$4,'Sales Stage Names'!B$3)))))))))</f>
        <v>Not Assigned</v>
      </c>
      <c r="E96" s="63" t="str">
        <f aca="false">IF(A96&gt;6,"Customer",IF(A96&gt;1,"Target",IF(A96="","T",IF(A96&gt;0,"Dormant","Disqualified"))))</f>
        <v>T</v>
      </c>
      <c r="F96" s="64"/>
      <c r="G96" s="65" t="str">
        <f aca="false">IF((R96&lt;Dashboard!$M$1),"Yes","No")</f>
        <v>Yes</v>
      </c>
      <c r="H96" s="61" t="n">
        <f aca="false">I96/100*J96</f>
        <v>0</v>
      </c>
      <c r="I96" s="59"/>
      <c r="J96" s="61" t="n">
        <f aca="false">K96*L96</f>
        <v>0</v>
      </c>
      <c r="K96" s="66"/>
      <c r="L96" s="67"/>
      <c r="M96" s="59"/>
      <c r="N96" s="68"/>
      <c r="O96" s="69" t="n">
        <f aca="false">SUMPRODUCT('Communication Log'!E$5:E$7=1,'Communication Log'!B$5:B$7=F96)</f>
        <v>0</v>
      </c>
      <c r="P96" s="69" t="n">
        <f aca="false">SUMPRODUCT('Communication Log'!E$5:E$7=2,'Communication Log'!B$5:B$7=F96)</f>
        <v>0</v>
      </c>
      <c r="Q96" s="69" t="n">
        <f aca="false">SUMPRODUCT('Communication Log'!E$5:E$7=3,'Communication Log'!B$5:B$7=F96)</f>
        <v>0</v>
      </c>
      <c r="R96" s="74"/>
      <c r="S96" s="71"/>
      <c r="T96" s="72" t="s">
        <v>84</v>
      </c>
      <c r="U96" s="73"/>
      <c r="V96" s="73"/>
      <c r="W96" s="64"/>
      <c r="X96" s="72" t="s">
        <v>84</v>
      </c>
      <c r="Y96" s="73"/>
      <c r="Z96" s="74"/>
      <c r="AA96" s="76"/>
      <c r="AB96" s="73"/>
      <c r="AC96" s="73"/>
      <c r="AD96" s="73"/>
      <c r="CY96" s="0"/>
      <c r="CZ96" s="0"/>
      <c r="DA96" s="0"/>
      <c r="DB96" s="0"/>
    </row>
    <row r="97" customFormat="false" ht="12.95" hidden="false" customHeight="true" outlineLevel="0" collapsed="false">
      <c r="A97" s="59"/>
      <c r="B97" s="60" t="n">
        <f aca="false">RANK(C97,C$4:C$504)</f>
        <v>6</v>
      </c>
      <c r="C97" s="61" t="n">
        <f aca="false">IF(AND(A97&gt;4,A97&lt;7),H97,0)</f>
        <v>0</v>
      </c>
      <c r="D97" s="62" t="str">
        <f aca="false">IF(A97&gt;6,'Sales Stage Names'!B$11,IF(A97&gt;5,'Sales Stage Names'!B$10,IF(A97&gt;4,'Sales Stage Names'!B$9,IF(A97&gt;3,'Sales Stage Names'!B$8,IF(A97&gt;2,'Sales Stage Names'!B$7,IF(A97&gt;1,'Sales Stage Names'!B$6,IF(A97&gt;0,'Sales Stage Names'!B$5,IF(A97="",'Sales Stage Names'!B$2,IF(A97&gt;-1,'Sales Stage Names'!B$4,'Sales Stage Names'!B$3)))))))))</f>
        <v>Not Assigned</v>
      </c>
      <c r="E97" s="63" t="str">
        <f aca="false">IF(A97&gt;6,"Customer",IF(A97&gt;1,"Target",IF(A97="","T",IF(A97&gt;0,"Dormant","Disqualified"))))</f>
        <v>T</v>
      </c>
      <c r="F97" s="64"/>
      <c r="G97" s="65" t="str">
        <f aca="false">IF((R97&lt;Dashboard!$M$1),"Yes","No")</f>
        <v>Yes</v>
      </c>
      <c r="H97" s="61" t="n">
        <f aca="false">I97/100*J97</f>
        <v>0</v>
      </c>
      <c r="I97" s="59"/>
      <c r="J97" s="61" t="n">
        <f aca="false">K97*L97</f>
        <v>0</v>
      </c>
      <c r="K97" s="66"/>
      <c r="L97" s="67"/>
      <c r="M97" s="59"/>
      <c r="N97" s="68"/>
      <c r="O97" s="69" t="n">
        <f aca="false">SUMPRODUCT('Communication Log'!E$5:E$7=1,'Communication Log'!B$5:B$7=F97)</f>
        <v>0</v>
      </c>
      <c r="P97" s="69" t="n">
        <f aca="false">SUMPRODUCT('Communication Log'!E$5:E$7=2,'Communication Log'!B$5:B$7=F97)</f>
        <v>0</v>
      </c>
      <c r="Q97" s="69" t="n">
        <f aca="false">SUMPRODUCT('Communication Log'!E$5:E$7=3,'Communication Log'!B$5:B$7=F97)</f>
        <v>0</v>
      </c>
      <c r="R97" s="74"/>
      <c r="S97" s="71"/>
      <c r="T97" s="72" t="s">
        <v>84</v>
      </c>
      <c r="U97" s="73"/>
      <c r="V97" s="73"/>
      <c r="W97" s="64"/>
      <c r="X97" s="72" t="s">
        <v>84</v>
      </c>
      <c r="Y97" s="73"/>
      <c r="Z97" s="74"/>
      <c r="AA97" s="76"/>
      <c r="AB97" s="73"/>
      <c r="AC97" s="73"/>
      <c r="AD97" s="73"/>
      <c r="CY97" s="0"/>
      <c r="CZ97" s="0"/>
      <c r="DA97" s="0"/>
      <c r="DB97" s="0"/>
    </row>
    <row r="98" customFormat="false" ht="12.95" hidden="false" customHeight="true" outlineLevel="0" collapsed="false">
      <c r="A98" s="59"/>
      <c r="B98" s="60" t="n">
        <f aca="false">RANK(C98,C$4:C$504)</f>
        <v>6</v>
      </c>
      <c r="C98" s="61" t="n">
        <f aca="false">IF(AND(A98&gt;4,A98&lt;7),H98,0)</f>
        <v>0</v>
      </c>
      <c r="D98" s="62" t="str">
        <f aca="false">IF(A98&gt;6,'Sales Stage Names'!B$11,IF(A98&gt;5,'Sales Stage Names'!B$10,IF(A98&gt;4,'Sales Stage Names'!B$9,IF(A98&gt;3,'Sales Stage Names'!B$8,IF(A98&gt;2,'Sales Stage Names'!B$7,IF(A98&gt;1,'Sales Stage Names'!B$6,IF(A98&gt;0,'Sales Stage Names'!B$5,IF(A98="",'Sales Stage Names'!B$2,IF(A98&gt;-1,'Sales Stage Names'!B$4,'Sales Stage Names'!B$3)))))))))</f>
        <v>Not Assigned</v>
      </c>
      <c r="E98" s="63" t="str">
        <f aca="false">IF(A98&gt;6,"Customer",IF(A98&gt;1,"Target",IF(A98="","T",IF(A98&gt;0,"Dormant","Disqualified"))))</f>
        <v>T</v>
      </c>
      <c r="F98" s="64"/>
      <c r="G98" s="65" t="str">
        <f aca="false">IF((R98&lt;Dashboard!$M$1),"Yes","No")</f>
        <v>Yes</v>
      </c>
      <c r="H98" s="61" t="n">
        <f aca="false">I98/100*J98</f>
        <v>0</v>
      </c>
      <c r="I98" s="59"/>
      <c r="J98" s="61" t="n">
        <f aca="false">K98*L98</f>
        <v>0</v>
      </c>
      <c r="K98" s="66"/>
      <c r="L98" s="67"/>
      <c r="M98" s="59"/>
      <c r="N98" s="68"/>
      <c r="O98" s="69" t="n">
        <f aca="false">SUMPRODUCT('Communication Log'!E$5:E$7=1,'Communication Log'!B$5:B$7=F98)</f>
        <v>0</v>
      </c>
      <c r="P98" s="69" t="n">
        <f aca="false">SUMPRODUCT('Communication Log'!E$5:E$7=2,'Communication Log'!B$5:B$7=F98)</f>
        <v>0</v>
      </c>
      <c r="Q98" s="69" t="n">
        <f aca="false">SUMPRODUCT('Communication Log'!E$5:E$7=3,'Communication Log'!B$5:B$7=F98)</f>
        <v>0</v>
      </c>
      <c r="R98" s="74"/>
      <c r="S98" s="71"/>
      <c r="T98" s="72" t="s">
        <v>84</v>
      </c>
      <c r="U98" s="73"/>
      <c r="V98" s="73"/>
      <c r="W98" s="64"/>
      <c r="X98" s="72" t="s">
        <v>84</v>
      </c>
      <c r="Y98" s="73"/>
      <c r="Z98" s="74"/>
      <c r="AA98" s="76"/>
      <c r="AB98" s="73"/>
      <c r="AC98" s="73"/>
      <c r="AD98" s="73"/>
      <c r="CY98" s="0"/>
      <c r="CZ98" s="0"/>
      <c r="DA98" s="0"/>
      <c r="DB98" s="0"/>
    </row>
    <row r="99" customFormat="false" ht="12.95" hidden="false" customHeight="true" outlineLevel="0" collapsed="false">
      <c r="A99" s="59"/>
      <c r="B99" s="60" t="n">
        <f aca="false">RANK(C99,C$4:C$504)</f>
        <v>6</v>
      </c>
      <c r="C99" s="61" t="n">
        <f aca="false">IF(AND(A99&gt;4,A99&lt;7),H99,0)</f>
        <v>0</v>
      </c>
      <c r="D99" s="62" t="str">
        <f aca="false">IF(A99&gt;6,'Sales Stage Names'!B$11,IF(A99&gt;5,'Sales Stage Names'!B$10,IF(A99&gt;4,'Sales Stage Names'!B$9,IF(A99&gt;3,'Sales Stage Names'!B$8,IF(A99&gt;2,'Sales Stage Names'!B$7,IF(A99&gt;1,'Sales Stage Names'!B$6,IF(A99&gt;0,'Sales Stage Names'!B$5,IF(A99="",'Sales Stage Names'!B$2,IF(A99&gt;-1,'Sales Stage Names'!B$4,'Sales Stage Names'!B$3)))))))))</f>
        <v>Not Assigned</v>
      </c>
      <c r="E99" s="63" t="str">
        <f aca="false">IF(A99&gt;6,"Customer",IF(A99&gt;1,"Target",IF(A99="","T",IF(A99&gt;0,"Dormant","Disqualified"))))</f>
        <v>T</v>
      </c>
      <c r="F99" s="64"/>
      <c r="G99" s="65" t="str">
        <f aca="false">IF((R99&lt;Dashboard!$M$1),"Yes","No")</f>
        <v>Yes</v>
      </c>
      <c r="H99" s="61" t="n">
        <f aca="false">I99/100*J99</f>
        <v>0</v>
      </c>
      <c r="I99" s="59"/>
      <c r="J99" s="61" t="n">
        <f aca="false">K99*L99</f>
        <v>0</v>
      </c>
      <c r="K99" s="66"/>
      <c r="L99" s="67"/>
      <c r="M99" s="59"/>
      <c r="N99" s="68"/>
      <c r="O99" s="69" t="n">
        <f aca="false">SUMPRODUCT('Communication Log'!E$5:E$7=1,'Communication Log'!B$5:B$7=F99)</f>
        <v>0</v>
      </c>
      <c r="P99" s="69" t="n">
        <f aca="false">SUMPRODUCT('Communication Log'!E$5:E$7=2,'Communication Log'!B$5:B$7=F99)</f>
        <v>0</v>
      </c>
      <c r="Q99" s="69" t="n">
        <f aca="false">SUMPRODUCT('Communication Log'!E$5:E$7=3,'Communication Log'!B$5:B$7=F99)</f>
        <v>0</v>
      </c>
      <c r="R99" s="74"/>
      <c r="S99" s="71"/>
      <c r="T99" s="72" t="s">
        <v>84</v>
      </c>
      <c r="U99" s="73"/>
      <c r="V99" s="73"/>
      <c r="W99" s="64"/>
      <c r="X99" s="72" t="s">
        <v>84</v>
      </c>
      <c r="Y99" s="73"/>
      <c r="Z99" s="74"/>
      <c r="AA99" s="76"/>
      <c r="AB99" s="73"/>
      <c r="AC99" s="73"/>
      <c r="AD99" s="73"/>
      <c r="CY99" s="0"/>
      <c r="CZ99" s="0"/>
      <c r="DA99" s="0"/>
      <c r="DB99" s="0"/>
    </row>
    <row r="100" customFormat="false" ht="12.95" hidden="false" customHeight="true" outlineLevel="0" collapsed="false">
      <c r="A100" s="59"/>
      <c r="B100" s="60" t="n">
        <f aca="false">RANK(C100,C$4:C$504)</f>
        <v>6</v>
      </c>
      <c r="C100" s="61" t="n">
        <f aca="false">IF(AND(A100&gt;4,A100&lt;7),H100,0)</f>
        <v>0</v>
      </c>
      <c r="D100" s="62" t="str">
        <f aca="false">IF(A100&gt;6,'Sales Stage Names'!B$11,IF(A100&gt;5,'Sales Stage Names'!B$10,IF(A100&gt;4,'Sales Stage Names'!B$9,IF(A100&gt;3,'Sales Stage Names'!B$8,IF(A100&gt;2,'Sales Stage Names'!B$7,IF(A100&gt;1,'Sales Stage Names'!B$6,IF(A100&gt;0,'Sales Stage Names'!B$5,IF(A100="",'Sales Stage Names'!B$2,IF(A100&gt;-1,'Sales Stage Names'!B$4,'Sales Stage Names'!B$3)))))))))</f>
        <v>Not Assigned</v>
      </c>
      <c r="E100" s="63" t="str">
        <f aca="false">IF(A100&gt;6,"Customer",IF(A100&gt;1,"Target",IF(A100="","T",IF(A100&gt;0,"Dormant","Disqualified"))))</f>
        <v>T</v>
      </c>
      <c r="F100" s="64"/>
      <c r="G100" s="65" t="str">
        <f aca="false">IF((R100&lt;Dashboard!$M$1),"Yes","No")</f>
        <v>Yes</v>
      </c>
      <c r="H100" s="61" t="n">
        <f aca="false">I100/100*J100</f>
        <v>0</v>
      </c>
      <c r="I100" s="59"/>
      <c r="J100" s="61" t="n">
        <f aca="false">K100*L100</f>
        <v>0</v>
      </c>
      <c r="K100" s="66"/>
      <c r="L100" s="67"/>
      <c r="M100" s="59"/>
      <c r="N100" s="68"/>
      <c r="O100" s="69" t="n">
        <f aca="false">SUMPRODUCT('Communication Log'!E$5:E$7=1,'Communication Log'!B$5:B$7=F100)</f>
        <v>0</v>
      </c>
      <c r="P100" s="69" t="n">
        <f aca="false">SUMPRODUCT('Communication Log'!E$5:E$7=2,'Communication Log'!B$5:B$7=F100)</f>
        <v>0</v>
      </c>
      <c r="Q100" s="69" t="n">
        <f aca="false">SUMPRODUCT('Communication Log'!E$5:E$7=3,'Communication Log'!B$5:B$7=F100)</f>
        <v>0</v>
      </c>
      <c r="R100" s="74"/>
      <c r="S100" s="71"/>
      <c r="T100" s="72" t="s">
        <v>84</v>
      </c>
      <c r="U100" s="73"/>
      <c r="V100" s="73"/>
      <c r="W100" s="64"/>
      <c r="X100" s="72" t="s">
        <v>84</v>
      </c>
      <c r="Y100" s="73"/>
      <c r="Z100" s="74"/>
      <c r="AA100" s="76"/>
      <c r="AB100" s="73"/>
      <c r="AC100" s="73"/>
      <c r="AD100" s="73"/>
      <c r="CY100" s="0"/>
      <c r="CZ100" s="0"/>
      <c r="DA100" s="0"/>
      <c r="DB100" s="0"/>
    </row>
    <row r="101" customFormat="false" ht="12.95" hidden="false" customHeight="true" outlineLevel="0" collapsed="false">
      <c r="A101" s="59"/>
      <c r="B101" s="60" t="n">
        <f aca="false">RANK(C101,C$4:C$504)</f>
        <v>6</v>
      </c>
      <c r="C101" s="61" t="n">
        <f aca="false">IF(AND(A101&gt;4,A101&lt;7),H101,0)</f>
        <v>0</v>
      </c>
      <c r="D101" s="62" t="str">
        <f aca="false">IF(A101&gt;6,'Sales Stage Names'!B$11,IF(A101&gt;5,'Sales Stage Names'!B$10,IF(A101&gt;4,'Sales Stage Names'!B$9,IF(A101&gt;3,'Sales Stage Names'!B$8,IF(A101&gt;2,'Sales Stage Names'!B$7,IF(A101&gt;1,'Sales Stage Names'!B$6,IF(A101&gt;0,'Sales Stage Names'!B$5,IF(A101="",'Sales Stage Names'!B$2,IF(A101&gt;-1,'Sales Stage Names'!B$4,'Sales Stage Names'!B$3)))))))))</f>
        <v>Not Assigned</v>
      </c>
      <c r="E101" s="63" t="str">
        <f aca="false">IF(A101&gt;6,"Customer",IF(A101&gt;1,"Target",IF(A101="","T",IF(A101&gt;0,"Dormant","Disqualified"))))</f>
        <v>T</v>
      </c>
      <c r="F101" s="64"/>
      <c r="G101" s="65" t="str">
        <f aca="false">IF((R101&lt;Dashboard!$M$1),"Yes","No")</f>
        <v>Yes</v>
      </c>
      <c r="H101" s="61" t="n">
        <f aca="false">I101/100*J101</f>
        <v>0</v>
      </c>
      <c r="I101" s="59"/>
      <c r="J101" s="61" t="n">
        <f aca="false">K101*L101</f>
        <v>0</v>
      </c>
      <c r="K101" s="66"/>
      <c r="L101" s="67"/>
      <c r="M101" s="59"/>
      <c r="N101" s="68"/>
      <c r="O101" s="69" t="n">
        <f aca="false">SUMPRODUCT('Communication Log'!E$5:E$7=1,'Communication Log'!B$5:B$7=F101)</f>
        <v>0</v>
      </c>
      <c r="P101" s="69" t="n">
        <f aca="false">SUMPRODUCT('Communication Log'!E$5:E$7=2,'Communication Log'!B$5:B$7=F101)</f>
        <v>0</v>
      </c>
      <c r="Q101" s="69" t="n">
        <f aca="false">SUMPRODUCT('Communication Log'!E$5:E$7=3,'Communication Log'!B$5:B$7=F101)</f>
        <v>0</v>
      </c>
      <c r="R101" s="74"/>
      <c r="S101" s="71"/>
      <c r="T101" s="72" t="s">
        <v>84</v>
      </c>
      <c r="U101" s="73"/>
      <c r="V101" s="73"/>
      <c r="W101" s="64"/>
      <c r="X101" s="72" t="s">
        <v>84</v>
      </c>
      <c r="Y101" s="73"/>
      <c r="Z101" s="74"/>
      <c r="AA101" s="76"/>
      <c r="AB101" s="73"/>
      <c r="AC101" s="73"/>
      <c r="AD101" s="73"/>
      <c r="CY101" s="0"/>
      <c r="CZ101" s="0"/>
      <c r="DA101" s="0"/>
      <c r="DB101" s="0"/>
    </row>
    <row r="102" customFormat="false" ht="12.95" hidden="false" customHeight="true" outlineLevel="0" collapsed="false">
      <c r="A102" s="59"/>
      <c r="B102" s="60" t="n">
        <f aca="false">RANK(C102,C$4:C$504)</f>
        <v>6</v>
      </c>
      <c r="C102" s="61" t="n">
        <f aca="false">IF(AND(A102&gt;4,A102&lt;7),H102,0)</f>
        <v>0</v>
      </c>
      <c r="D102" s="62" t="str">
        <f aca="false">IF(A102&gt;6,'Sales Stage Names'!B$11,IF(A102&gt;5,'Sales Stage Names'!B$10,IF(A102&gt;4,'Sales Stage Names'!B$9,IF(A102&gt;3,'Sales Stage Names'!B$8,IF(A102&gt;2,'Sales Stage Names'!B$7,IF(A102&gt;1,'Sales Stage Names'!B$6,IF(A102&gt;0,'Sales Stage Names'!B$5,IF(A102="",'Sales Stage Names'!B$2,IF(A102&gt;-1,'Sales Stage Names'!B$4,'Sales Stage Names'!B$3)))))))))</f>
        <v>Not Assigned</v>
      </c>
      <c r="E102" s="63" t="str">
        <f aca="false">IF(A102&gt;6,"Customer",IF(A102&gt;1,"Target",IF(A102="","T",IF(A102&gt;0,"Dormant","Disqualified"))))</f>
        <v>T</v>
      </c>
      <c r="F102" s="64"/>
      <c r="G102" s="65" t="str">
        <f aca="false">IF((R102&lt;Dashboard!$M$1),"Yes","No")</f>
        <v>Yes</v>
      </c>
      <c r="H102" s="61" t="n">
        <f aca="false">I102/100*J102</f>
        <v>0</v>
      </c>
      <c r="I102" s="59"/>
      <c r="J102" s="61" t="n">
        <f aca="false">K102*L102</f>
        <v>0</v>
      </c>
      <c r="K102" s="66"/>
      <c r="L102" s="67"/>
      <c r="M102" s="59"/>
      <c r="N102" s="68"/>
      <c r="O102" s="69" t="n">
        <f aca="false">SUMPRODUCT('Communication Log'!E$5:E$7=1,'Communication Log'!B$5:B$7=F102)</f>
        <v>0</v>
      </c>
      <c r="P102" s="69" t="n">
        <f aca="false">SUMPRODUCT('Communication Log'!E$5:E$7=2,'Communication Log'!B$5:B$7=F102)</f>
        <v>0</v>
      </c>
      <c r="Q102" s="69" t="n">
        <f aca="false">SUMPRODUCT('Communication Log'!E$5:E$7=3,'Communication Log'!B$5:B$7=F102)</f>
        <v>0</v>
      </c>
      <c r="R102" s="74"/>
      <c r="S102" s="71"/>
      <c r="T102" s="72" t="s">
        <v>84</v>
      </c>
      <c r="U102" s="73"/>
      <c r="V102" s="73"/>
      <c r="W102" s="64"/>
      <c r="X102" s="72" t="s">
        <v>84</v>
      </c>
      <c r="Y102" s="73"/>
      <c r="Z102" s="74"/>
      <c r="AA102" s="76"/>
      <c r="AB102" s="73"/>
      <c r="AC102" s="73"/>
      <c r="AD102" s="73"/>
      <c r="CY102" s="0"/>
      <c r="CZ102" s="0"/>
      <c r="DA102" s="0"/>
      <c r="DB102" s="0"/>
    </row>
    <row r="103" customFormat="false" ht="12.95" hidden="false" customHeight="true" outlineLevel="0" collapsed="false">
      <c r="A103" s="59"/>
      <c r="B103" s="60" t="n">
        <f aca="false">RANK(C103,C$4:C$504)</f>
        <v>6</v>
      </c>
      <c r="C103" s="61" t="n">
        <f aca="false">IF(AND(A103&gt;4,A103&lt;7),H103,0)</f>
        <v>0</v>
      </c>
      <c r="D103" s="62" t="str">
        <f aca="false">IF(A103&gt;6,'Sales Stage Names'!B$11,IF(A103&gt;5,'Sales Stage Names'!B$10,IF(A103&gt;4,'Sales Stage Names'!B$9,IF(A103&gt;3,'Sales Stage Names'!B$8,IF(A103&gt;2,'Sales Stage Names'!B$7,IF(A103&gt;1,'Sales Stage Names'!B$6,IF(A103&gt;0,'Sales Stage Names'!B$5,IF(A103="",'Sales Stage Names'!B$2,IF(A103&gt;-1,'Sales Stage Names'!B$4,'Sales Stage Names'!B$3)))))))))</f>
        <v>Not Assigned</v>
      </c>
      <c r="E103" s="63" t="str">
        <f aca="false">IF(A103&gt;6,"Customer",IF(A103&gt;1,"Target",IF(A103="","T",IF(A103&gt;0,"Dormant","Disqualified"))))</f>
        <v>T</v>
      </c>
      <c r="F103" s="64"/>
      <c r="G103" s="65" t="str">
        <f aca="false">IF((R103&lt;Dashboard!$M$1),"Yes","No")</f>
        <v>Yes</v>
      </c>
      <c r="H103" s="61" t="n">
        <f aca="false">I103/100*J103</f>
        <v>0</v>
      </c>
      <c r="I103" s="59"/>
      <c r="J103" s="61" t="n">
        <f aca="false">K103*L103</f>
        <v>0</v>
      </c>
      <c r="K103" s="66"/>
      <c r="L103" s="67"/>
      <c r="M103" s="59"/>
      <c r="N103" s="68"/>
      <c r="O103" s="69" t="n">
        <f aca="false">SUMPRODUCT('Communication Log'!E$5:E$7=1,'Communication Log'!B$5:B$7=F103)</f>
        <v>0</v>
      </c>
      <c r="P103" s="69" t="n">
        <f aca="false">SUMPRODUCT('Communication Log'!E$5:E$7=2,'Communication Log'!B$5:B$7=F103)</f>
        <v>0</v>
      </c>
      <c r="Q103" s="69" t="n">
        <f aca="false">SUMPRODUCT('Communication Log'!E$5:E$7=3,'Communication Log'!B$5:B$7=F103)</f>
        <v>0</v>
      </c>
      <c r="R103" s="74"/>
      <c r="S103" s="71"/>
      <c r="T103" s="72" t="s">
        <v>84</v>
      </c>
      <c r="U103" s="73"/>
      <c r="V103" s="73"/>
      <c r="W103" s="64"/>
      <c r="X103" s="72" t="s">
        <v>84</v>
      </c>
      <c r="Y103" s="73"/>
      <c r="Z103" s="74"/>
      <c r="AA103" s="76"/>
      <c r="AB103" s="73"/>
      <c r="AC103" s="73"/>
      <c r="AD103" s="73"/>
      <c r="CY103" s="0"/>
      <c r="CZ103" s="0"/>
      <c r="DA103" s="0"/>
      <c r="DB103" s="0"/>
    </row>
    <row r="104" customFormat="false" ht="12.95" hidden="false" customHeight="true" outlineLevel="0" collapsed="false">
      <c r="A104" s="59"/>
      <c r="B104" s="60" t="n">
        <f aca="false">RANK(C104,C$4:C$504)</f>
        <v>6</v>
      </c>
      <c r="C104" s="61" t="n">
        <f aca="false">IF(AND(A104&gt;4,A104&lt;7),H104,0)</f>
        <v>0</v>
      </c>
      <c r="D104" s="62" t="str">
        <f aca="false">IF(A104&gt;6,'Sales Stage Names'!B$11,IF(A104&gt;5,'Sales Stage Names'!B$10,IF(A104&gt;4,'Sales Stage Names'!B$9,IF(A104&gt;3,'Sales Stage Names'!B$8,IF(A104&gt;2,'Sales Stage Names'!B$7,IF(A104&gt;1,'Sales Stage Names'!B$6,IF(A104&gt;0,'Sales Stage Names'!B$5,IF(A104="",'Sales Stage Names'!B$2,IF(A104&gt;-1,'Sales Stage Names'!B$4,'Sales Stage Names'!B$3)))))))))</f>
        <v>Not Assigned</v>
      </c>
      <c r="E104" s="63" t="str">
        <f aca="false">IF(A104&gt;6,"Customer",IF(A104&gt;1,"Target",IF(A104="","T",IF(A104&gt;0,"Dormant","Disqualified"))))</f>
        <v>T</v>
      </c>
      <c r="F104" s="64"/>
      <c r="G104" s="65" t="str">
        <f aca="false">IF((R104&lt;Dashboard!$M$1),"Yes","No")</f>
        <v>Yes</v>
      </c>
      <c r="H104" s="61" t="n">
        <f aca="false">I104/100*J104</f>
        <v>0</v>
      </c>
      <c r="I104" s="59"/>
      <c r="J104" s="61" t="n">
        <f aca="false">K104*L104</f>
        <v>0</v>
      </c>
      <c r="K104" s="66"/>
      <c r="L104" s="67"/>
      <c r="M104" s="59"/>
      <c r="N104" s="68"/>
      <c r="O104" s="69" t="n">
        <f aca="false">SUMPRODUCT('Communication Log'!E$5:E$7=1,'Communication Log'!B$5:B$7=F104)</f>
        <v>0</v>
      </c>
      <c r="P104" s="69" t="n">
        <f aca="false">SUMPRODUCT('Communication Log'!E$5:E$7=2,'Communication Log'!B$5:B$7=F104)</f>
        <v>0</v>
      </c>
      <c r="Q104" s="69" t="n">
        <f aca="false">SUMPRODUCT('Communication Log'!E$5:E$7=3,'Communication Log'!B$5:B$7=F104)</f>
        <v>0</v>
      </c>
      <c r="R104" s="74"/>
      <c r="S104" s="71"/>
      <c r="T104" s="72" t="s">
        <v>84</v>
      </c>
      <c r="U104" s="73"/>
      <c r="V104" s="73"/>
      <c r="W104" s="64"/>
      <c r="X104" s="72" t="s">
        <v>84</v>
      </c>
      <c r="Y104" s="73"/>
      <c r="Z104" s="74"/>
      <c r="AA104" s="76"/>
      <c r="AB104" s="73"/>
      <c r="AC104" s="73"/>
      <c r="AD104" s="73"/>
      <c r="CY104" s="0"/>
      <c r="CZ104" s="0"/>
      <c r="DA104" s="0"/>
      <c r="DB104" s="0"/>
    </row>
    <row r="105" customFormat="false" ht="12.95" hidden="false" customHeight="true" outlineLevel="0" collapsed="false">
      <c r="A105" s="59"/>
      <c r="B105" s="60" t="n">
        <f aca="false">RANK(C105,C$4:C$504)</f>
        <v>6</v>
      </c>
      <c r="C105" s="61" t="n">
        <f aca="false">IF(AND(A105&gt;4,A105&lt;7),H105,0)</f>
        <v>0</v>
      </c>
      <c r="D105" s="62" t="str">
        <f aca="false">IF(A105&gt;6,'Sales Stage Names'!B$11,IF(A105&gt;5,'Sales Stage Names'!B$10,IF(A105&gt;4,'Sales Stage Names'!B$9,IF(A105&gt;3,'Sales Stage Names'!B$8,IF(A105&gt;2,'Sales Stage Names'!B$7,IF(A105&gt;1,'Sales Stage Names'!B$6,IF(A105&gt;0,'Sales Stage Names'!B$5,IF(A105="",'Sales Stage Names'!B$2,IF(A105&gt;-1,'Sales Stage Names'!B$4,'Sales Stage Names'!B$3)))))))))</f>
        <v>Not Assigned</v>
      </c>
      <c r="E105" s="63" t="str">
        <f aca="false">IF(A105&gt;6,"Customer",IF(A105&gt;1,"Target",IF(A105="","T",IF(A105&gt;0,"Dormant","Disqualified"))))</f>
        <v>T</v>
      </c>
      <c r="F105" s="64"/>
      <c r="G105" s="65" t="str">
        <f aca="false">IF((R105&lt;Dashboard!$M$1),"Yes","No")</f>
        <v>Yes</v>
      </c>
      <c r="H105" s="61" t="n">
        <f aca="false">I105/100*J105</f>
        <v>0</v>
      </c>
      <c r="I105" s="59"/>
      <c r="J105" s="61" t="n">
        <f aca="false">K105*L105</f>
        <v>0</v>
      </c>
      <c r="K105" s="66"/>
      <c r="L105" s="67"/>
      <c r="M105" s="59"/>
      <c r="N105" s="68"/>
      <c r="O105" s="69" t="n">
        <f aca="false">SUMPRODUCT('Communication Log'!E$5:E$7=1,'Communication Log'!B$5:B$7=F105)</f>
        <v>0</v>
      </c>
      <c r="P105" s="69" t="n">
        <f aca="false">SUMPRODUCT('Communication Log'!E$5:E$7=2,'Communication Log'!B$5:B$7=F105)</f>
        <v>0</v>
      </c>
      <c r="Q105" s="69" t="n">
        <f aca="false">SUMPRODUCT('Communication Log'!E$5:E$7=3,'Communication Log'!B$5:B$7=F105)</f>
        <v>0</v>
      </c>
      <c r="R105" s="74"/>
      <c r="S105" s="71"/>
      <c r="T105" s="72" t="s">
        <v>84</v>
      </c>
      <c r="U105" s="73"/>
      <c r="V105" s="73"/>
      <c r="W105" s="64"/>
      <c r="X105" s="72" t="s">
        <v>84</v>
      </c>
      <c r="Y105" s="73"/>
      <c r="Z105" s="74"/>
      <c r="AA105" s="76"/>
      <c r="AB105" s="73"/>
      <c r="AC105" s="73"/>
      <c r="AD105" s="73"/>
      <c r="CY105" s="0"/>
      <c r="CZ105" s="0"/>
      <c r="DA105" s="0"/>
      <c r="DB105" s="0"/>
    </row>
    <row r="106" customFormat="false" ht="12.95" hidden="false" customHeight="true" outlineLevel="0" collapsed="false">
      <c r="A106" s="59"/>
      <c r="B106" s="60" t="n">
        <f aca="false">RANK(C106,C$4:C$504)</f>
        <v>6</v>
      </c>
      <c r="C106" s="61" t="n">
        <f aca="false">IF(AND(A106&gt;4,A106&lt;7),H106,0)</f>
        <v>0</v>
      </c>
      <c r="D106" s="62" t="str">
        <f aca="false">IF(A106&gt;6,'Sales Stage Names'!B$11,IF(A106&gt;5,'Sales Stage Names'!B$10,IF(A106&gt;4,'Sales Stage Names'!B$9,IF(A106&gt;3,'Sales Stage Names'!B$8,IF(A106&gt;2,'Sales Stage Names'!B$7,IF(A106&gt;1,'Sales Stage Names'!B$6,IF(A106&gt;0,'Sales Stage Names'!B$5,IF(A106="",'Sales Stage Names'!B$2,IF(A106&gt;-1,'Sales Stage Names'!B$4,'Sales Stage Names'!B$3)))))))))</f>
        <v>Not Assigned</v>
      </c>
      <c r="E106" s="63" t="str">
        <f aca="false">IF(A106&gt;6,"Customer",IF(A106&gt;1,"Target",IF(A106="","T",IF(A106&gt;0,"Dormant","Disqualified"))))</f>
        <v>T</v>
      </c>
      <c r="F106" s="64"/>
      <c r="G106" s="65" t="str">
        <f aca="false">IF((R106&lt;Dashboard!$M$1),"Yes","No")</f>
        <v>Yes</v>
      </c>
      <c r="H106" s="61" t="n">
        <f aca="false">I106/100*J106</f>
        <v>0</v>
      </c>
      <c r="I106" s="59"/>
      <c r="J106" s="61" t="n">
        <f aca="false">K106*L106</f>
        <v>0</v>
      </c>
      <c r="K106" s="66"/>
      <c r="L106" s="67"/>
      <c r="M106" s="59"/>
      <c r="N106" s="68"/>
      <c r="O106" s="69" t="n">
        <f aca="false">SUMPRODUCT('Communication Log'!E$5:E$7=1,'Communication Log'!B$5:B$7=F106)</f>
        <v>0</v>
      </c>
      <c r="P106" s="69" t="n">
        <f aca="false">SUMPRODUCT('Communication Log'!E$5:E$7=2,'Communication Log'!B$5:B$7=F106)</f>
        <v>0</v>
      </c>
      <c r="Q106" s="69" t="n">
        <f aca="false">SUMPRODUCT('Communication Log'!E$5:E$7=3,'Communication Log'!B$5:B$7=F106)</f>
        <v>0</v>
      </c>
      <c r="R106" s="74"/>
      <c r="S106" s="71"/>
      <c r="T106" s="72" t="s">
        <v>84</v>
      </c>
      <c r="U106" s="73"/>
      <c r="V106" s="73"/>
      <c r="W106" s="64"/>
      <c r="X106" s="72" t="s">
        <v>84</v>
      </c>
      <c r="Y106" s="73"/>
      <c r="Z106" s="74"/>
      <c r="AA106" s="76"/>
      <c r="AB106" s="73"/>
      <c r="AC106" s="73"/>
      <c r="AD106" s="73"/>
      <c r="CY106" s="0"/>
      <c r="CZ106" s="0"/>
      <c r="DA106" s="0"/>
      <c r="DB106" s="0"/>
    </row>
    <row r="107" customFormat="false" ht="12.95" hidden="false" customHeight="true" outlineLevel="0" collapsed="false">
      <c r="A107" s="59"/>
      <c r="B107" s="60" t="n">
        <f aca="false">RANK(C107,C$4:C$504)</f>
        <v>6</v>
      </c>
      <c r="C107" s="61" t="n">
        <f aca="false">IF(AND(A107&gt;4,A107&lt;7),H107,0)</f>
        <v>0</v>
      </c>
      <c r="D107" s="62" t="str">
        <f aca="false">IF(A107&gt;6,'Sales Stage Names'!B$11,IF(A107&gt;5,'Sales Stage Names'!B$10,IF(A107&gt;4,'Sales Stage Names'!B$9,IF(A107&gt;3,'Sales Stage Names'!B$8,IF(A107&gt;2,'Sales Stage Names'!B$7,IF(A107&gt;1,'Sales Stage Names'!B$6,IF(A107&gt;0,'Sales Stage Names'!B$5,IF(A107="",'Sales Stage Names'!B$2,IF(A107&gt;-1,'Sales Stage Names'!B$4,'Sales Stage Names'!B$3)))))))))</f>
        <v>Not Assigned</v>
      </c>
      <c r="E107" s="63" t="str">
        <f aca="false">IF(A107&gt;6,"Customer",IF(A107&gt;1,"Target",IF(A107="","T",IF(A107&gt;0,"Dormant","Disqualified"))))</f>
        <v>T</v>
      </c>
      <c r="F107" s="64"/>
      <c r="G107" s="65" t="str">
        <f aca="false">IF((R107&lt;Dashboard!$M$1),"Yes","No")</f>
        <v>Yes</v>
      </c>
      <c r="H107" s="61" t="n">
        <f aca="false">I107/100*J107</f>
        <v>0</v>
      </c>
      <c r="I107" s="59"/>
      <c r="J107" s="61" t="n">
        <f aca="false">K107*L107</f>
        <v>0</v>
      </c>
      <c r="K107" s="66"/>
      <c r="L107" s="67"/>
      <c r="M107" s="59"/>
      <c r="N107" s="68"/>
      <c r="O107" s="69" t="n">
        <f aca="false">SUMPRODUCT('Communication Log'!E$5:E$7=1,'Communication Log'!B$5:B$7=F107)</f>
        <v>0</v>
      </c>
      <c r="P107" s="69" t="n">
        <f aca="false">SUMPRODUCT('Communication Log'!E$5:E$7=2,'Communication Log'!B$5:B$7=F107)</f>
        <v>0</v>
      </c>
      <c r="Q107" s="69" t="n">
        <f aca="false">SUMPRODUCT('Communication Log'!E$5:E$7=3,'Communication Log'!B$5:B$7=F107)</f>
        <v>0</v>
      </c>
      <c r="R107" s="74"/>
      <c r="S107" s="71"/>
      <c r="T107" s="72" t="s">
        <v>84</v>
      </c>
      <c r="U107" s="73"/>
      <c r="V107" s="73"/>
      <c r="W107" s="64"/>
      <c r="X107" s="72" t="s">
        <v>84</v>
      </c>
      <c r="Y107" s="73"/>
      <c r="Z107" s="74"/>
      <c r="AA107" s="76"/>
      <c r="AB107" s="73"/>
      <c r="AC107" s="73"/>
      <c r="AD107" s="73"/>
      <c r="CY107" s="0"/>
      <c r="CZ107" s="0"/>
      <c r="DA107" s="0"/>
      <c r="DB107" s="0"/>
    </row>
    <row r="108" customFormat="false" ht="12.95" hidden="false" customHeight="true" outlineLevel="0" collapsed="false">
      <c r="A108" s="59"/>
      <c r="B108" s="60" t="n">
        <f aca="false">RANK(C108,C$4:C$504)</f>
        <v>6</v>
      </c>
      <c r="C108" s="61" t="n">
        <f aca="false">IF(AND(A108&gt;4,A108&lt;7),H108,0)</f>
        <v>0</v>
      </c>
      <c r="D108" s="62" t="str">
        <f aca="false">IF(A108&gt;6,'Sales Stage Names'!B$11,IF(A108&gt;5,'Sales Stage Names'!B$10,IF(A108&gt;4,'Sales Stage Names'!B$9,IF(A108&gt;3,'Sales Stage Names'!B$8,IF(A108&gt;2,'Sales Stage Names'!B$7,IF(A108&gt;1,'Sales Stage Names'!B$6,IF(A108&gt;0,'Sales Stage Names'!B$5,IF(A108="",'Sales Stage Names'!B$2,IF(A108&gt;-1,'Sales Stage Names'!B$4,'Sales Stage Names'!B$3)))))))))</f>
        <v>Not Assigned</v>
      </c>
      <c r="E108" s="63" t="str">
        <f aca="false">IF(A108&gt;6,"Customer",IF(A108&gt;1,"Target",IF(A108="","T",IF(A108&gt;0,"Dormant","Disqualified"))))</f>
        <v>T</v>
      </c>
      <c r="F108" s="64"/>
      <c r="G108" s="65" t="str">
        <f aca="false">IF((R108&lt;Dashboard!$M$1),"Yes","No")</f>
        <v>Yes</v>
      </c>
      <c r="H108" s="61" t="n">
        <f aca="false">I108/100*J108</f>
        <v>0</v>
      </c>
      <c r="I108" s="59"/>
      <c r="J108" s="61" t="n">
        <f aca="false">K108*L108</f>
        <v>0</v>
      </c>
      <c r="K108" s="66"/>
      <c r="L108" s="67"/>
      <c r="M108" s="59"/>
      <c r="N108" s="68"/>
      <c r="O108" s="69" t="n">
        <f aca="false">SUMPRODUCT('Communication Log'!E$5:E$7=1,'Communication Log'!B$5:B$7=F108)</f>
        <v>0</v>
      </c>
      <c r="P108" s="69" t="n">
        <f aca="false">SUMPRODUCT('Communication Log'!E$5:E$7=2,'Communication Log'!B$5:B$7=F108)</f>
        <v>0</v>
      </c>
      <c r="Q108" s="69" t="n">
        <f aca="false">SUMPRODUCT('Communication Log'!E$5:E$7=3,'Communication Log'!B$5:B$7=F108)</f>
        <v>0</v>
      </c>
      <c r="R108" s="74"/>
      <c r="S108" s="71"/>
      <c r="T108" s="72" t="s">
        <v>84</v>
      </c>
      <c r="U108" s="73"/>
      <c r="V108" s="73"/>
      <c r="W108" s="64"/>
      <c r="X108" s="72" t="s">
        <v>84</v>
      </c>
      <c r="Y108" s="73"/>
      <c r="Z108" s="74"/>
      <c r="AA108" s="76"/>
      <c r="AB108" s="73"/>
      <c r="AC108" s="73"/>
      <c r="AD108" s="73"/>
      <c r="CY108" s="0"/>
      <c r="CZ108" s="0"/>
      <c r="DA108" s="0"/>
      <c r="DB108" s="0"/>
    </row>
    <row r="109" customFormat="false" ht="12.95" hidden="false" customHeight="true" outlineLevel="0" collapsed="false">
      <c r="A109" s="59"/>
      <c r="B109" s="60" t="n">
        <f aca="false">RANK(C109,C$4:C$504)</f>
        <v>6</v>
      </c>
      <c r="C109" s="61" t="n">
        <f aca="false">IF(AND(A109&gt;4,A109&lt;7),H109,0)</f>
        <v>0</v>
      </c>
      <c r="D109" s="62" t="str">
        <f aca="false">IF(A109&gt;6,'Sales Stage Names'!B$11,IF(A109&gt;5,'Sales Stage Names'!B$10,IF(A109&gt;4,'Sales Stage Names'!B$9,IF(A109&gt;3,'Sales Stage Names'!B$8,IF(A109&gt;2,'Sales Stage Names'!B$7,IF(A109&gt;1,'Sales Stage Names'!B$6,IF(A109&gt;0,'Sales Stage Names'!B$5,IF(A109="",'Sales Stage Names'!B$2,IF(A109&gt;-1,'Sales Stage Names'!B$4,'Sales Stage Names'!B$3)))))))))</f>
        <v>Not Assigned</v>
      </c>
      <c r="E109" s="63" t="str">
        <f aca="false">IF(A109&gt;6,"Customer",IF(A109&gt;1,"Target",IF(A109="","T",IF(A109&gt;0,"Dormant","Disqualified"))))</f>
        <v>T</v>
      </c>
      <c r="F109" s="64"/>
      <c r="G109" s="65" t="str">
        <f aca="false">IF((R109&lt;Dashboard!$M$1),"Yes","No")</f>
        <v>Yes</v>
      </c>
      <c r="H109" s="61" t="n">
        <f aca="false">I109/100*J109</f>
        <v>0</v>
      </c>
      <c r="I109" s="59"/>
      <c r="J109" s="61" t="n">
        <f aca="false">K109*L109</f>
        <v>0</v>
      </c>
      <c r="K109" s="66"/>
      <c r="L109" s="67"/>
      <c r="M109" s="59"/>
      <c r="N109" s="68"/>
      <c r="O109" s="69" t="n">
        <f aca="false">SUMPRODUCT('Communication Log'!E$5:E$7=1,'Communication Log'!B$5:B$7=F109)</f>
        <v>0</v>
      </c>
      <c r="P109" s="69" t="n">
        <f aca="false">SUMPRODUCT('Communication Log'!E$5:E$7=2,'Communication Log'!B$5:B$7=F109)</f>
        <v>0</v>
      </c>
      <c r="Q109" s="69" t="n">
        <f aca="false">SUMPRODUCT('Communication Log'!E$5:E$7=3,'Communication Log'!B$5:B$7=F109)</f>
        <v>0</v>
      </c>
      <c r="R109" s="74"/>
      <c r="S109" s="71"/>
      <c r="T109" s="72" t="s">
        <v>84</v>
      </c>
      <c r="U109" s="73"/>
      <c r="V109" s="73"/>
      <c r="W109" s="64"/>
      <c r="X109" s="72" t="s">
        <v>84</v>
      </c>
      <c r="Y109" s="73"/>
      <c r="Z109" s="74"/>
      <c r="AA109" s="76"/>
      <c r="AB109" s="73"/>
      <c r="AC109" s="73"/>
      <c r="AD109" s="73"/>
      <c r="CY109" s="0"/>
      <c r="CZ109" s="0"/>
      <c r="DA109" s="0"/>
      <c r="DB109" s="0"/>
    </row>
    <row r="110" customFormat="false" ht="12.95" hidden="false" customHeight="true" outlineLevel="0" collapsed="false">
      <c r="A110" s="59"/>
      <c r="B110" s="60" t="n">
        <f aca="false">RANK(C110,C$4:C$504)</f>
        <v>6</v>
      </c>
      <c r="C110" s="61" t="n">
        <f aca="false">IF(AND(A110&gt;4,A110&lt;7),H110,0)</f>
        <v>0</v>
      </c>
      <c r="D110" s="62" t="str">
        <f aca="false">IF(A110&gt;6,'Sales Stage Names'!B$11,IF(A110&gt;5,'Sales Stage Names'!B$10,IF(A110&gt;4,'Sales Stage Names'!B$9,IF(A110&gt;3,'Sales Stage Names'!B$8,IF(A110&gt;2,'Sales Stage Names'!B$7,IF(A110&gt;1,'Sales Stage Names'!B$6,IF(A110&gt;0,'Sales Stage Names'!B$5,IF(A110="",'Sales Stage Names'!B$2,IF(A110&gt;-1,'Sales Stage Names'!B$4,'Sales Stage Names'!B$3)))))))))</f>
        <v>Not Assigned</v>
      </c>
      <c r="E110" s="63" t="str">
        <f aca="false">IF(A110&gt;6,"Customer",IF(A110&gt;1,"Target",IF(A110="","T",IF(A110&gt;0,"Dormant","Disqualified"))))</f>
        <v>T</v>
      </c>
      <c r="F110" s="64"/>
      <c r="G110" s="65" t="str">
        <f aca="false">IF((R110&lt;Dashboard!$M$1),"Yes","No")</f>
        <v>Yes</v>
      </c>
      <c r="H110" s="61" t="n">
        <f aca="false">I110/100*J110</f>
        <v>0</v>
      </c>
      <c r="I110" s="59"/>
      <c r="J110" s="61" t="n">
        <f aca="false">K110*L110</f>
        <v>0</v>
      </c>
      <c r="K110" s="66"/>
      <c r="L110" s="67"/>
      <c r="M110" s="59"/>
      <c r="N110" s="68"/>
      <c r="O110" s="69" t="n">
        <f aca="false">SUMPRODUCT('Communication Log'!E$5:E$7=1,'Communication Log'!B$5:B$7=F110)</f>
        <v>0</v>
      </c>
      <c r="P110" s="69" t="n">
        <f aca="false">SUMPRODUCT('Communication Log'!E$5:E$7=2,'Communication Log'!B$5:B$7=F110)</f>
        <v>0</v>
      </c>
      <c r="Q110" s="69" t="n">
        <f aca="false">SUMPRODUCT('Communication Log'!E$5:E$7=3,'Communication Log'!B$5:B$7=F110)</f>
        <v>0</v>
      </c>
      <c r="R110" s="74"/>
      <c r="S110" s="71"/>
      <c r="T110" s="72" t="s">
        <v>84</v>
      </c>
      <c r="U110" s="73"/>
      <c r="V110" s="73"/>
      <c r="W110" s="64"/>
      <c r="X110" s="72" t="s">
        <v>84</v>
      </c>
      <c r="Y110" s="73"/>
      <c r="Z110" s="74"/>
      <c r="AA110" s="76"/>
      <c r="AB110" s="73"/>
      <c r="AC110" s="73"/>
      <c r="AD110" s="73"/>
      <c r="CY110" s="0"/>
      <c r="CZ110" s="0"/>
      <c r="DA110" s="0"/>
      <c r="DB110" s="0"/>
    </row>
    <row r="111" customFormat="false" ht="12.95" hidden="false" customHeight="true" outlineLevel="0" collapsed="false">
      <c r="A111" s="59"/>
      <c r="B111" s="60" t="n">
        <f aca="false">RANK(C111,C$4:C$504)</f>
        <v>6</v>
      </c>
      <c r="C111" s="61" t="n">
        <f aca="false">IF(AND(A111&gt;4,A111&lt;7),H111,0)</f>
        <v>0</v>
      </c>
      <c r="D111" s="62" t="str">
        <f aca="false">IF(A111&gt;6,'Sales Stage Names'!B$11,IF(A111&gt;5,'Sales Stage Names'!B$10,IF(A111&gt;4,'Sales Stage Names'!B$9,IF(A111&gt;3,'Sales Stage Names'!B$8,IF(A111&gt;2,'Sales Stage Names'!B$7,IF(A111&gt;1,'Sales Stage Names'!B$6,IF(A111&gt;0,'Sales Stage Names'!B$5,IF(A111="",'Sales Stage Names'!B$2,IF(A111&gt;-1,'Sales Stage Names'!B$4,'Sales Stage Names'!B$3)))))))))</f>
        <v>Not Assigned</v>
      </c>
      <c r="E111" s="63" t="str">
        <f aca="false">IF(A111&gt;6,"Customer",IF(A111&gt;1,"Target",IF(A111="","T",IF(A111&gt;0,"Dormant","Disqualified"))))</f>
        <v>T</v>
      </c>
      <c r="F111" s="64"/>
      <c r="G111" s="65" t="str">
        <f aca="false">IF((R111&lt;Dashboard!$M$1),"Yes","No")</f>
        <v>Yes</v>
      </c>
      <c r="H111" s="61" t="n">
        <f aca="false">I111/100*J111</f>
        <v>0</v>
      </c>
      <c r="I111" s="59"/>
      <c r="J111" s="61" t="n">
        <f aca="false">K111*L111</f>
        <v>0</v>
      </c>
      <c r="K111" s="66"/>
      <c r="L111" s="67"/>
      <c r="M111" s="59"/>
      <c r="N111" s="68"/>
      <c r="O111" s="69" t="n">
        <f aca="false">SUMPRODUCT('Communication Log'!E$5:E$7=1,'Communication Log'!B$5:B$7=F111)</f>
        <v>0</v>
      </c>
      <c r="P111" s="69" t="n">
        <f aca="false">SUMPRODUCT('Communication Log'!E$5:E$7=2,'Communication Log'!B$5:B$7=F111)</f>
        <v>0</v>
      </c>
      <c r="Q111" s="69" t="n">
        <f aca="false">SUMPRODUCT('Communication Log'!E$5:E$7=3,'Communication Log'!B$5:B$7=F111)</f>
        <v>0</v>
      </c>
      <c r="R111" s="74"/>
      <c r="S111" s="71"/>
      <c r="T111" s="72" t="s">
        <v>84</v>
      </c>
      <c r="U111" s="73"/>
      <c r="V111" s="73"/>
      <c r="W111" s="64"/>
      <c r="X111" s="72" t="s">
        <v>84</v>
      </c>
      <c r="Y111" s="73"/>
      <c r="Z111" s="74"/>
      <c r="AA111" s="76"/>
      <c r="AB111" s="73"/>
      <c r="AC111" s="73"/>
      <c r="AD111" s="73"/>
      <c r="CY111" s="0"/>
      <c r="CZ111" s="0"/>
      <c r="DA111" s="0"/>
      <c r="DB111" s="0"/>
    </row>
    <row r="112" customFormat="false" ht="12.95" hidden="false" customHeight="true" outlineLevel="0" collapsed="false">
      <c r="A112" s="59"/>
      <c r="B112" s="60" t="n">
        <f aca="false">RANK(C112,C$4:C$504)</f>
        <v>6</v>
      </c>
      <c r="C112" s="61" t="n">
        <f aca="false">IF(AND(A112&gt;4,A112&lt;7),H112,0)</f>
        <v>0</v>
      </c>
      <c r="D112" s="62" t="str">
        <f aca="false">IF(A112&gt;6,'Sales Stage Names'!B$11,IF(A112&gt;5,'Sales Stage Names'!B$10,IF(A112&gt;4,'Sales Stage Names'!B$9,IF(A112&gt;3,'Sales Stage Names'!B$8,IF(A112&gt;2,'Sales Stage Names'!B$7,IF(A112&gt;1,'Sales Stage Names'!B$6,IF(A112&gt;0,'Sales Stage Names'!B$5,IF(A112="",'Sales Stage Names'!B$2,IF(A112&gt;-1,'Sales Stage Names'!B$4,'Sales Stage Names'!B$3)))))))))</f>
        <v>Not Assigned</v>
      </c>
      <c r="E112" s="63" t="str">
        <f aca="false">IF(A112&gt;6,"Customer",IF(A112&gt;1,"Target",IF(A112="","T",IF(A112&gt;0,"Dormant","Disqualified"))))</f>
        <v>T</v>
      </c>
      <c r="F112" s="64"/>
      <c r="G112" s="65" t="str">
        <f aca="false">IF((R112&lt;Dashboard!$M$1),"Yes","No")</f>
        <v>Yes</v>
      </c>
      <c r="H112" s="61" t="n">
        <f aca="false">I112/100*J112</f>
        <v>0</v>
      </c>
      <c r="I112" s="59"/>
      <c r="J112" s="61" t="n">
        <f aca="false">K112*L112</f>
        <v>0</v>
      </c>
      <c r="K112" s="66"/>
      <c r="L112" s="67"/>
      <c r="M112" s="59"/>
      <c r="N112" s="68"/>
      <c r="O112" s="69" t="n">
        <f aca="false">SUMPRODUCT('Communication Log'!E$5:E$7=1,'Communication Log'!B$5:B$7=F112)</f>
        <v>0</v>
      </c>
      <c r="P112" s="69" t="n">
        <f aca="false">SUMPRODUCT('Communication Log'!E$5:E$7=2,'Communication Log'!B$5:B$7=F112)</f>
        <v>0</v>
      </c>
      <c r="Q112" s="69" t="n">
        <f aca="false">SUMPRODUCT('Communication Log'!E$5:E$7=3,'Communication Log'!B$5:B$7=F112)</f>
        <v>0</v>
      </c>
      <c r="R112" s="74"/>
      <c r="S112" s="71"/>
      <c r="T112" s="72" t="s">
        <v>84</v>
      </c>
      <c r="U112" s="73"/>
      <c r="V112" s="73"/>
      <c r="W112" s="64"/>
      <c r="X112" s="72" t="s">
        <v>84</v>
      </c>
      <c r="Y112" s="73"/>
      <c r="Z112" s="74"/>
      <c r="AA112" s="76"/>
      <c r="AB112" s="73"/>
      <c r="AC112" s="73"/>
      <c r="AD112" s="73"/>
      <c r="CY112" s="0"/>
      <c r="CZ112" s="0"/>
      <c r="DA112" s="0"/>
      <c r="DB112" s="0"/>
    </row>
    <row r="113" customFormat="false" ht="12.95" hidden="false" customHeight="true" outlineLevel="0" collapsed="false">
      <c r="A113" s="59"/>
      <c r="B113" s="60" t="n">
        <f aca="false">RANK(C113,C$4:C$504)</f>
        <v>6</v>
      </c>
      <c r="C113" s="61" t="n">
        <f aca="false">IF(AND(A113&gt;4,A113&lt;7),H113,0)</f>
        <v>0</v>
      </c>
      <c r="D113" s="62" t="str">
        <f aca="false">IF(A113&gt;6,'Sales Stage Names'!B$11,IF(A113&gt;5,'Sales Stage Names'!B$10,IF(A113&gt;4,'Sales Stage Names'!B$9,IF(A113&gt;3,'Sales Stage Names'!B$8,IF(A113&gt;2,'Sales Stage Names'!B$7,IF(A113&gt;1,'Sales Stage Names'!B$6,IF(A113&gt;0,'Sales Stage Names'!B$5,IF(A113="",'Sales Stage Names'!B$2,IF(A113&gt;-1,'Sales Stage Names'!B$4,'Sales Stage Names'!B$3)))))))))</f>
        <v>Not Assigned</v>
      </c>
      <c r="E113" s="63" t="str">
        <f aca="false">IF(A113&gt;6,"Customer",IF(A113&gt;1,"Target",IF(A113="","T",IF(A113&gt;0,"Dormant","Disqualified"))))</f>
        <v>T</v>
      </c>
      <c r="F113" s="64"/>
      <c r="G113" s="65" t="str">
        <f aca="false">IF((R113&lt;Dashboard!$M$1),"Yes","No")</f>
        <v>Yes</v>
      </c>
      <c r="H113" s="61" t="n">
        <f aca="false">I113/100*J113</f>
        <v>0</v>
      </c>
      <c r="I113" s="59"/>
      <c r="J113" s="61" t="n">
        <f aca="false">K113*L113</f>
        <v>0</v>
      </c>
      <c r="K113" s="66"/>
      <c r="L113" s="67"/>
      <c r="M113" s="59"/>
      <c r="N113" s="68"/>
      <c r="O113" s="69" t="n">
        <f aca="false">SUMPRODUCT('Communication Log'!E$5:E$7=1,'Communication Log'!B$5:B$7=F113)</f>
        <v>0</v>
      </c>
      <c r="P113" s="69" t="n">
        <f aca="false">SUMPRODUCT('Communication Log'!E$5:E$7=2,'Communication Log'!B$5:B$7=F113)</f>
        <v>0</v>
      </c>
      <c r="Q113" s="69" t="n">
        <f aca="false">SUMPRODUCT('Communication Log'!E$5:E$7=3,'Communication Log'!B$5:B$7=F113)</f>
        <v>0</v>
      </c>
      <c r="R113" s="74"/>
      <c r="S113" s="71"/>
      <c r="T113" s="72" t="s">
        <v>84</v>
      </c>
      <c r="U113" s="73"/>
      <c r="V113" s="73"/>
      <c r="W113" s="64"/>
      <c r="X113" s="72" t="s">
        <v>84</v>
      </c>
      <c r="Y113" s="73"/>
      <c r="Z113" s="74"/>
      <c r="AA113" s="76"/>
      <c r="AB113" s="73"/>
      <c r="AC113" s="73"/>
      <c r="AD113" s="73"/>
      <c r="CY113" s="0"/>
      <c r="CZ113" s="0"/>
      <c r="DA113" s="0"/>
      <c r="DB113" s="0"/>
    </row>
    <row r="114" customFormat="false" ht="12.95" hidden="false" customHeight="true" outlineLevel="0" collapsed="false">
      <c r="A114" s="59"/>
      <c r="B114" s="60" t="n">
        <f aca="false">RANK(C114,C$4:C$504)</f>
        <v>6</v>
      </c>
      <c r="C114" s="61" t="n">
        <f aca="false">IF(AND(A114&gt;4,A114&lt;7),H114,0)</f>
        <v>0</v>
      </c>
      <c r="D114" s="62" t="str">
        <f aca="false">IF(A114&gt;6,'Sales Stage Names'!B$11,IF(A114&gt;5,'Sales Stage Names'!B$10,IF(A114&gt;4,'Sales Stage Names'!B$9,IF(A114&gt;3,'Sales Stage Names'!B$8,IF(A114&gt;2,'Sales Stage Names'!B$7,IF(A114&gt;1,'Sales Stage Names'!B$6,IF(A114&gt;0,'Sales Stage Names'!B$5,IF(A114="",'Sales Stage Names'!B$2,IF(A114&gt;-1,'Sales Stage Names'!B$4,'Sales Stage Names'!B$3)))))))))</f>
        <v>Not Assigned</v>
      </c>
      <c r="E114" s="63" t="str">
        <f aca="false">IF(A114&gt;6,"Customer",IF(A114&gt;1,"Target",IF(A114="","T",IF(A114&gt;0,"Dormant","Disqualified"))))</f>
        <v>T</v>
      </c>
      <c r="F114" s="64"/>
      <c r="G114" s="65" t="str">
        <f aca="false">IF((R114&lt;Dashboard!$M$1),"Yes","No")</f>
        <v>Yes</v>
      </c>
      <c r="H114" s="61" t="n">
        <f aca="false">I114/100*J114</f>
        <v>0</v>
      </c>
      <c r="I114" s="59"/>
      <c r="J114" s="61" t="n">
        <f aca="false">K114*L114</f>
        <v>0</v>
      </c>
      <c r="K114" s="66"/>
      <c r="L114" s="67"/>
      <c r="M114" s="59"/>
      <c r="N114" s="68"/>
      <c r="O114" s="69" t="n">
        <f aca="false">SUMPRODUCT('Communication Log'!E$5:E$7=1,'Communication Log'!B$5:B$7=F114)</f>
        <v>0</v>
      </c>
      <c r="P114" s="69" t="n">
        <f aca="false">SUMPRODUCT('Communication Log'!E$5:E$7=2,'Communication Log'!B$5:B$7=F114)</f>
        <v>0</v>
      </c>
      <c r="Q114" s="69" t="n">
        <f aca="false">SUMPRODUCT('Communication Log'!E$5:E$7=3,'Communication Log'!B$5:B$7=F114)</f>
        <v>0</v>
      </c>
      <c r="R114" s="74"/>
      <c r="S114" s="71"/>
      <c r="T114" s="72" t="s">
        <v>84</v>
      </c>
      <c r="U114" s="73"/>
      <c r="V114" s="73"/>
      <c r="W114" s="64"/>
      <c r="X114" s="72" t="s">
        <v>84</v>
      </c>
      <c r="Y114" s="73"/>
      <c r="Z114" s="74"/>
      <c r="AA114" s="76"/>
      <c r="AB114" s="73"/>
      <c r="AC114" s="73"/>
      <c r="AD114" s="73"/>
      <c r="CY114" s="0"/>
      <c r="CZ114" s="0"/>
      <c r="DA114" s="0"/>
      <c r="DB114" s="0"/>
    </row>
    <row r="115" customFormat="false" ht="12.95" hidden="false" customHeight="true" outlineLevel="0" collapsed="false">
      <c r="A115" s="59"/>
      <c r="B115" s="60" t="n">
        <f aca="false">RANK(C115,C$4:C$504)</f>
        <v>6</v>
      </c>
      <c r="C115" s="61" t="n">
        <f aca="false">IF(AND(A115&gt;4,A115&lt;7),H115,0)</f>
        <v>0</v>
      </c>
      <c r="D115" s="62" t="str">
        <f aca="false">IF(A115&gt;6,'Sales Stage Names'!B$11,IF(A115&gt;5,'Sales Stage Names'!B$10,IF(A115&gt;4,'Sales Stage Names'!B$9,IF(A115&gt;3,'Sales Stage Names'!B$8,IF(A115&gt;2,'Sales Stage Names'!B$7,IF(A115&gt;1,'Sales Stage Names'!B$6,IF(A115&gt;0,'Sales Stage Names'!B$5,IF(A115="",'Sales Stage Names'!B$2,IF(A115&gt;-1,'Sales Stage Names'!B$4,'Sales Stage Names'!B$3)))))))))</f>
        <v>Not Assigned</v>
      </c>
      <c r="E115" s="63" t="str">
        <f aca="false">IF(A115&gt;6,"Customer",IF(A115&gt;1,"Target",IF(A115="","T",IF(A115&gt;0,"Dormant","Disqualified"))))</f>
        <v>T</v>
      </c>
      <c r="F115" s="64"/>
      <c r="G115" s="65" t="str">
        <f aca="false">IF((R115&lt;Dashboard!$M$1),"Yes","No")</f>
        <v>Yes</v>
      </c>
      <c r="H115" s="61" t="n">
        <f aca="false">I115/100*J115</f>
        <v>0</v>
      </c>
      <c r="I115" s="59"/>
      <c r="J115" s="61" t="n">
        <f aca="false">K115*L115</f>
        <v>0</v>
      </c>
      <c r="K115" s="66"/>
      <c r="L115" s="67"/>
      <c r="M115" s="59"/>
      <c r="N115" s="68"/>
      <c r="O115" s="69" t="n">
        <f aca="false">SUMPRODUCT('Communication Log'!E$5:E$7=1,'Communication Log'!B$5:B$7=F115)</f>
        <v>0</v>
      </c>
      <c r="P115" s="69" t="n">
        <f aca="false">SUMPRODUCT('Communication Log'!E$5:E$7=2,'Communication Log'!B$5:B$7=F115)</f>
        <v>0</v>
      </c>
      <c r="Q115" s="69" t="n">
        <f aca="false">SUMPRODUCT('Communication Log'!E$5:E$7=3,'Communication Log'!B$5:B$7=F115)</f>
        <v>0</v>
      </c>
      <c r="R115" s="74"/>
      <c r="S115" s="71"/>
      <c r="T115" s="72" t="s">
        <v>84</v>
      </c>
      <c r="U115" s="73"/>
      <c r="V115" s="73"/>
      <c r="W115" s="64"/>
      <c r="X115" s="72" t="s">
        <v>84</v>
      </c>
      <c r="Y115" s="73"/>
      <c r="Z115" s="74"/>
      <c r="AA115" s="76"/>
      <c r="AB115" s="73"/>
      <c r="AC115" s="73"/>
      <c r="AD115" s="73"/>
      <c r="CY115" s="0"/>
      <c r="CZ115" s="0"/>
      <c r="DA115" s="0"/>
      <c r="DB115" s="0"/>
    </row>
    <row r="116" customFormat="false" ht="12.95" hidden="false" customHeight="true" outlineLevel="0" collapsed="false">
      <c r="A116" s="59"/>
      <c r="B116" s="60" t="n">
        <f aca="false">RANK(C116,C$4:C$504)</f>
        <v>6</v>
      </c>
      <c r="C116" s="61" t="n">
        <f aca="false">IF(AND(A116&gt;4,A116&lt;7),H116,0)</f>
        <v>0</v>
      </c>
      <c r="D116" s="62" t="str">
        <f aca="false">IF(A116&gt;6,'Sales Stage Names'!B$11,IF(A116&gt;5,'Sales Stage Names'!B$10,IF(A116&gt;4,'Sales Stage Names'!B$9,IF(A116&gt;3,'Sales Stage Names'!B$8,IF(A116&gt;2,'Sales Stage Names'!B$7,IF(A116&gt;1,'Sales Stage Names'!B$6,IF(A116&gt;0,'Sales Stage Names'!B$5,IF(A116="",'Sales Stage Names'!B$2,IF(A116&gt;-1,'Sales Stage Names'!B$4,'Sales Stage Names'!B$3)))))))))</f>
        <v>Not Assigned</v>
      </c>
      <c r="E116" s="63" t="str">
        <f aca="false">IF(A116&gt;6,"Customer",IF(A116&gt;1,"Target",IF(A116="","T",IF(A116&gt;0,"Dormant","Disqualified"))))</f>
        <v>T</v>
      </c>
      <c r="F116" s="64"/>
      <c r="G116" s="65" t="str">
        <f aca="false">IF((R116&lt;Dashboard!$M$1),"Yes","No")</f>
        <v>Yes</v>
      </c>
      <c r="H116" s="61" t="n">
        <f aca="false">I116/100*J116</f>
        <v>0</v>
      </c>
      <c r="I116" s="59"/>
      <c r="J116" s="61" t="n">
        <f aca="false">K116*L116</f>
        <v>0</v>
      </c>
      <c r="K116" s="66"/>
      <c r="L116" s="67"/>
      <c r="M116" s="59"/>
      <c r="N116" s="68"/>
      <c r="O116" s="69" t="n">
        <f aca="false">SUMPRODUCT('Communication Log'!E$5:E$7=1,'Communication Log'!B$5:B$7=F116)</f>
        <v>0</v>
      </c>
      <c r="P116" s="69" t="n">
        <f aca="false">SUMPRODUCT('Communication Log'!E$5:E$7=2,'Communication Log'!B$5:B$7=F116)</f>
        <v>0</v>
      </c>
      <c r="Q116" s="69" t="n">
        <f aca="false">SUMPRODUCT('Communication Log'!E$5:E$7=3,'Communication Log'!B$5:B$7=F116)</f>
        <v>0</v>
      </c>
      <c r="R116" s="74"/>
      <c r="S116" s="71"/>
      <c r="T116" s="72" t="s">
        <v>84</v>
      </c>
      <c r="U116" s="73"/>
      <c r="V116" s="73"/>
      <c r="W116" s="64"/>
      <c r="X116" s="72" t="s">
        <v>84</v>
      </c>
      <c r="Y116" s="73"/>
      <c r="Z116" s="74"/>
      <c r="AA116" s="76"/>
      <c r="AB116" s="73"/>
      <c r="AC116" s="73"/>
      <c r="AD116" s="73"/>
      <c r="CY116" s="0"/>
      <c r="CZ116" s="0"/>
      <c r="DA116" s="0"/>
      <c r="DB116" s="0"/>
    </row>
    <row r="117" customFormat="false" ht="12.95" hidden="false" customHeight="true" outlineLevel="0" collapsed="false">
      <c r="A117" s="59"/>
      <c r="B117" s="60" t="n">
        <f aca="false">RANK(C117,C$4:C$504)</f>
        <v>6</v>
      </c>
      <c r="C117" s="61" t="n">
        <f aca="false">IF(AND(A117&gt;4,A117&lt;7),H117,0)</f>
        <v>0</v>
      </c>
      <c r="D117" s="62" t="str">
        <f aca="false">IF(A117&gt;6,'Sales Stage Names'!B$11,IF(A117&gt;5,'Sales Stage Names'!B$10,IF(A117&gt;4,'Sales Stage Names'!B$9,IF(A117&gt;3,'Sales Stage Names'!B$8,IF(A117&gt;2,'Sales Stage Names'!B$7,IF(A117&gt;1,'Sales Stage Names'!B$6,IF(A117&gt;0,'Sales Stage Names'!B$5,IF(A117="",'Sales Stage Names'!B$2,IF(A117&gt;-1,'Sales Stage Names'!B$4,'Sales Stage Names'!B$3)))))))))</f>
        <v>Not Assigned</v>
      </c>
      <c r="E117" s="63" t="str">
        <f aca="false">IF(A117&gt;6,"Customer",IF(A117&gt;1,"Target",IF(A117="","T",IF(A117&gt;0,"Dormant","Disqualified"))))</f>
        <v>T</v>
      </c>
      <c r="F117" s="64"/>
      <c r="G117" s="65" t="str">
        <f aca="false">IF((R117&lt;Dashboard!$M$1),"Yes","No")</f>
        <v>Yes</v>
      </c>
      <c r="H117" s="61" t="n">
        <f aca="false">I117/100*J117</f>
        <v>0</v>
      </c>
      <c r="I117" s="59"/>
      <c r="J117" s="61" t="n">
        <f aca="false">K117*L117</f>
        <v>0</v>
      </c>
      <c r="K117" s="66"/>
      <c r="L117" s="67"/>
      <c r="M117" s="59"/>
      <c r="N117" s="68"/>
      <c r="O117" s="69" t="n">
        <f aca="false">SUMPRODUCT('Communication Log'!E$5:E$7=1,'Communication Log'!B$5:B$7=F117)</f>
        <v>0</v>
      </c>
      <c r="P117" s="69" t="n">
        <f aca="false">SUMPRODUCT('Communication Log'!E$5:E$7=2,'Communication Log'!B$5:B$7=F117)</f>
        <v>0</v>
      </c>
      <c r="Q117" s="69" t="n">
        <f aca="false">SUMPRODUCT('Communication Log'!E$5:E$7=3,'Communication Log'!B$5:B$7=F117)</f>
        <v>0</v>
      </c>
      <c r="R117" s="74"/>
      <c r="S117" s="71"/>
      <c r="T117" s="72" t="s">
        <v>84</v>
      </c>
      <c r="U117" s="73"/>
      <c r="V117" s="73"/>
      <c r="W117" s="64"/>
      <c r="X117" s="72" t="s">
        <v>84</v>
      </c>
      <c r="Y117" s="73"/>
      <c r="Z117" s="74"/>
      <c r="AA117" s="76"/>
      <c r="AB117" s="73"/>
      <c r="AC117" s="73"/>
      <c r="AD117" s="73"/>
      <c r="CY117" s="0"/>
      <c r="CZ117" s="0"/>
      <c r="DA117" s="0"/>
      <c r="DB117" s="0"/>
    </row>
    <row r="118" customFormat="false" ht="12.95" hidden="false" customHeight="true" outlineLevel="0" collapsed="false">
      <c r="A118" s="59"/>
      <c r="B118" s="60" t="n">
        <f aca="false">RANK(C118,C$4:C$504)</f>
        <v>6</v>
      </c>
      <c r="C118" s="61" t="n">
        <f aca="false">IF(AND(A118&gt;4,A118&lt;7),H118,0)</f>
        <v>0</v>
      </c>
      <c r="D118" s="62" t="str">
        <f aca="false">IF(A118&gt;6,'Sales Stage Names'!B$11,IF(A118&gt;5,'Sales Stage Names'!B$10,IF(A118&gt;4,'Sales Stage Names'!B$9,IF(A118&gt;3,'Sales Stage Names'!B$8,IF(A118&gt;2,'Sales Stage Names'!B$7,IF(A118&gt;1,'Sales Stage Names'!B$6,IF(A118&gt;0,'Sales Stage Names'!B$5,IF(A118="",'Sales Stage Names'!B$2,IF(A118&gt;-1,'Sales Stage Names'!B$4,'Sales Stage Names'!B$3)))))))))</f>
        <v>Not Assigned</v>
      </c>
      <c r="E118" s="63" t="str">
        <f aca="false">IF(A118&gt;6,"Customer",IF(A118&gt;1,"Target",IF(A118="","T",IF(A118&gt;0,"Dormant","Disqualified"))))</f>
        <v>T</v>
      </c>
      <c r="F118" s="64"/>
      <c r="G118" s="65" t="str">
        <f aca="false">IF((R118&lt;Dashboard!$M$1),"Yes","No")</f>
        <v>Yes</v>
      </c>
      <c r="H118" s="61" t="n">
        <f aca="false">I118/100*J118</f>
        <v>0</v>
      </c>
      <c r="I118" s="59"/>
      <c r="J118" s="61" t="n">
        <f aca="false">K118*L118</f>
        <v>0</v>
      </c>
      <c r="K118" s="66"/>
      <c r="L118" s="67"/>
      <c r="M118" s="59"/>
      <c r="N118" s="68"/>
      <c r="O118" s="69" t="n">
        <f aca="false">SUMPRODUCT('Communication Log'!E$5:E$7=1,'Communication Log'!B$5:B$7=F118)</f>
        <v>0</v>
      </c>
      <c r="P118" s="69" t="n">
        <f aca="false">SUMPRODUCT('Communication Log'!E$5:E$7=2,'Communication Log'!B$5:B$7=F118)</f>
        <v>0</v>
      </c>
      <c r="Q118" s="69" t="n">
        <f aca="false">SUMPRODUCT('Communication Log'!E$5:E$7=3,'Communication Log'!B$5:B$7=F118)</f>
        <v>0</v>
      </c>
      <c r="R118" s="74"/>
      <c r="S118" s="71"/>
      <c r="T118" s="72" t="s">
        <v>84</v>
      </c>
      <c r="U118" s="73"/>
      <c r="V118" s="73"/>
      <c r="W118" s="64"/>
      <c r="X118" s="72" t="s">
        <v>84</v>
      </c>
      <c r="Y118" s="73"/>
      <c r="Z118" s="74"/>
      <c r="AA118" s="76"/>
      <c r="AB118" s="73"/>
      <c r="AC118" s="73"/>
      <c r="AD118" s="73"/>
      <c r="CY118" s="0"/>
      <c r="CZ118" s="0"/>
      <c r="DA118" s="0"/>
      <c r="DB118" s="0"/>
    </row>
    <row r="119" customFormat="false" ht="12.95" hidden="false" customHeight="true" outlineLevel="0" collapsed="false">
      <c r="A119" s="59"/>
      <c r="B119" s="60" t="n">
        <f aca="false">RANK(C119,C$4:C$504)</f>
        <v>6</v>
      </c>
      <c r="C119" s="61" t="n">
        <f aca="false">IF(AND(A119&gt;4,A119&lt;7),H119,0)</f>
        <v>0</v>
      </c>
      <c r="D119" s="62" t="str">
        <f aca="false">IF(A119&gt;6,'Sales Stage Names'!B$11,IF(A119&gt;5,'Sales Stage Names'!B$10,IF(A119&gt;4,'Sales Stage Names'!B$9,IF(A119&gt;3,'Sales Stage Names'!B$8,IF(A119&gt;2,'Sales Stage Names'!B$7,IF(A119&gt;1,'Sales Stage Names'!B$6,IF(A119&gt;0,'Sales Stage Names'!B$5,IF(A119="",'Sales Stage Names'!B$2,IF(A119&gt;-1,'Sales Stage Names'!B$4,'Sales Stage Names'!B$3)))))))))</f>
        <v>Not Assigned</v>
      </c>
      <c r="E119" s="63" t="str">
        <f aca="false">IF(A119&gt;6,"Customer",IF(A119&gt;1,"Target",IF(A119="","T",IF(A119&gt;0,"Dormant","Disqualified"))))</f>
        <v>T</v>
      </c>
      <c r="F119" s="64"/>
      <c r="G119" s="65" t="str">
        <f aca="false">IF((R119&lt;Dashboard!$M$1),"Yes","No")</f>
        <v>Yes</v>
      </c>
      <c r="H119" s="61" t="n">
        <f aca="false">I119/100*J119</f>
        <v>0</v>
      </c>
      <c r="I119" s="59"/>
      <c r="J119" s="61" t="n">
        <f aca="false">K119*L119</f>
        <v>0</v>
      </c>
      <c r="K119" s="66"/>
      <c r="L119" s="67"/>
      <c r="M119" s="59"/>
      <c r="N119" s="68"/>
      <c r="O119" s="69" t="n">
        <f aca="false">SUMPRODUCT('Communication Log'!E$5:E$7=1,'Communication Log'!B$5:B$7=F119)</f>
        <v>0</v>
      </c>
      <c r="P119" s="69" t="n">
        <f aca="false">SUMPRODUCT('Communication Log'!E$5:E$7=2,'Communication Log'!B$5:B$7=F119)</f>
        <v>0</v>
      </c>
      <c r="Q119" s="69" t="n">
        <f aca="false">SUMPRODUCT('Communication Log'!E$5:E$7=3,'Communication Log'!B$5:B$7=F119)</f>
        <v>0</v>
      </c>
      <c r="R119" s="74"/>
      <c r="S119" s="71"/>
      <c r="T119" s="72" t="s">
        <v>84</v>
      </c>
      <c r="U119" s="73"/>
      <c r="V119" s="73"/>
      <c r="W119" s="64"/>
      <c r="X119" s="72" t="s">
        <v>84</v>
      </c>
      <c r="Y119" s="73"/>
      <c r="Z119" s="74"/>
      <c r="AA119" s="76"/>
      <c r="AB119" s="73"/>
      <c r="AC119" s="73"/>
      <c r="AD119" s="73"/>
      <c r="CY119" s="0"/>
      <c r="CZ119" s="0"/>
      <c r="DA119" s="0"/>
      <c r="DB119" s="0"/>
    </row>
    <row r="120" customFormat="false" ht="12.95" hidden="false" customHeight="true" outlineLevel="0" collapsed="false">
      <c r="A120" s="59"/>
      <c r="B120" s="60" t="n">
        <f aca="false">RANK(C120,C$4:C$504)</f>
        <v>6</v>
      </c>
      <c r="C120" s="61" t="n">
        <f aca="false">IF(AND(A120&gt;4,A120&lt;7),H120,0)</f>
        <v>0</v>
      </c>
      <c r="D120" s="62" t="str">
        <f aca="false">IF(A120&gt;6,'Sales Stage Names'!B$11,IF(A120&gt;5,'Sales Stage Names'!B$10,IF(A120&gt;4,'Sales Stage Names'!B$9,IF(A120&gt;3,'Sales Stage Names'!B$8,IF(A120&gt;2,'Sales Stage Names'!B$7,IF(A120&gt;1,'Sales Stage Names'!B$6,IF(A120&gt;0,'Sales Stage Names'!B$5,IF(A120="",'Sales Stage Names'!B$2,IF(A120&gt;-1,'Sales Stage Names'!B$4,'Sales Stage Names'!B$3)))))))))</f>
        <v>Not Assigned</v>
      </c>
      <c r="E120" s="63" t="str">
        <f aca="false">IF(A120&gt;6,"Customer",IF(A120&gt;1,"Target",IF(A120="","T",IF(A120&gt;0,"Dormant","Disqualified"))))</f>
        <v>T</v>
      </c>
      <c r="F120" s="64"/>
      <c r="G120" s="65" t="str">
        <f aca="false">IF((R120&lt;Dashboard!$M$1),"Yes","No")</f>
        <v>Yes</v>
      </c>
      <c r="H120" s="61" t="n">
        <f aca="false">I120/100*J120</f>
        <v>0</v>
      </c>
      <c r="I120" s="59"/>
      <c r="J120" s="61" t="n">
        <f aca="false">K120*L120</f>
        <v>0</v>
      </c>
      <c r="K120" s="66"/>
      <c r="L120" s="67"/>
      <c r="M120" s="59"/>
      <c r="N120" s="68"/>
      <c r="O120" s="69" t="n">
        <f aca="false">SUMPRODUCT('Communication Log'!E$5:E$7=1,'Communication Log'!B$5:B$7=F120)</f>
        <v>0</v>
      </c>
      <c r="P120" s="69" t="n">
        <f aca="false">SUMPRODUCT('Communication Log'!E$5:E$7=2,'Communication Log'!B$5:B$7=F120)</f>
        <v>0</v>
      </c>
      <c r="Q120" s="69" t="n">
        <f aca="false">SUMPRODUCT('Communication Log'!E$5:E$7=3,'Communication Log'!B$5:B$7=F120)</f>
        <v>0</v>
      </c>
      <c r="R120" s="74"/>
      <c r="S120" s="71"/>
      <c r="T120" s="72" t="s">
        <v>84</v>
      </c>
      <c r="U120" s="73"/>
      <c r="V120" s="73"/>
      <c r="W120" s="64"/>
      <c r="X120" s="72" t="s">
        <v>84</v>
      </c>
      <c r="Y120" s="73"/>
      <c r="Z120" s="74"/>
      <c r="AA120" s="76"/>
      <c r="AB120" s="73"/>
      <c r="AC120" s="73"/>
      <c r="AD120" s="73"/>
      <c r="CY120" s="0"/>
      <c r="CZ120" s="0"/>
      <c r="DA120" s="0"/>
      <c r="DB120" s="0"/>
    </row>
    <row r="121" customFormat="false" ht="12.95" hidden="false" customHeight="true" outlineLevel="0" collapsed="false">
      <c r="A121" s="59"/>
      <c r="B121" s="60" t="n">
        <f aca="false">RANK(C121,C$4:C$504)</f>
        <v>6</v>
      </c>
      <c r="C121" s="61" t="n">
        <f aca="false">IF(AND(A121&gt;4,A121&lt;7),H121,0)</f>
        <v>0</v>
      </c>
      <c r="D121" s="62" t="str">
        <f aca="false">IF(A121&gt;6,'Sales Stage Names'!B$11,IF(A121&gt;5,'Sales Stage Names'!B$10,IF(A121&gt;4,'Sales Stage Names'!B$9,IF(A121&gt;3,'Sales Stage Names'!B$8,IF(A121&gt;2,'Sales Stage Names'!B$7,IF(A121&gt;1,'Sales Stage Names'!B$6,IF(A121&gt;0,'Sales Stage Names'!B$5,IF(A121="",'Sales Stage Names'!B$2,IF(A121&gt;-1,'Sales Stage Names'!B$4,'Sales Stage Names'!B$3)))))))))</f>
        <v>Not Assigned</v>
      </c>
      <c r="E121" s="63" t="str">
        <f aca="false">IF(A121&gt;6,"Customer",IF(A121&gt;1,"Target",IF(A121="","T",IF(A121&gt;0,"Dormant","Disqualified"))))</f>
        <v>T</v>
      </c>
      <c r="F121" s="64"/>
      <c r="G121" s="65" t="str">
        <f aca="false">IF((R121&lt;Dashboard!$M$1),"Yes","No")</f>
        <v>Yes</v>
      </c>
      <c r="H121" s="61" t="n">
        <f aca="false">I121/100*J121</f>
        <v>0</v>
      </c>
      <c r="I121" s="59"/>
      <c r="J121" s="61" t="n">
        <f aca="false">K121*L121</f>
        <v>0</v>
      </c>
      <c r="K121" s="66"/>
      <c r="L121" s="67"/>
      <c r="M121" s="59"/>
      <c r="N121" s="68"/>
      <c r="O121" s="69" t="n">
        <f aca="false">SUMPRODUCT('Communication Log'!E$5:E$7=1,'Communication Log'!B$5:B$7=F121)</f>
        <v>0</v>
      </c>
      <c r="P121" s="69" t="n">
        <f aca="false">SUMPRODUCT('Communication Log'!E$5:E$7=2,'Communication Log'!B$5:B$7=F121)</f>
        <v>0</v>
      </c>
      <c r="Q121" s="69" t="n">
        <f aca="false">SUMPRODUCT('Communication Log'!E$5:E$7=3,'Communication Log'!B$5:B$7=F121)</f>
        <v>0</v>
      </c>
      <c r="R121" s="74"/>
      <c r="S121" s="71"/>
      <c r="T121" s="72" t="s">
        <v>84</v>
      </c>
      <c r="U121" s="73"/>
      <c r="V121" s="73"/>
      <c r="W121" s="64"/>
      <c r="X121" s="72" t="s">
        <v>84</v>
      </c>
      <c r="Y121" s="73"/>
      <c r="Z121" s="74"/>
      <c r="AA121" s="76"/>
      <c r="AB121" s="73"/>
      <c r="AC121" s="73"/>
      <c r="AD121" s="73"/>
      <c r="CY121" s="0"/>
      <c r="CZ121" s="0"/>
      <c r="DA121" s="0"/>
      <c r="DB121" s="0"/>
    </row>
    <row r="122" customFormat="false" ht="12.95" hidden="false" customHeight="true" outlineLevel="0" collapsed="false">
      <c r="A122" s="59"/>
      <c r="B122" s="60" t="n">
        <f aca="false">RANK(C122,C$4:C$504)</f>
        <v>6</v>
      </c>
      <c r="C122" s="61" t="n">
        <f aca="false">IF(AND(A122&gt;4,A122&lt;7),H122,0)</f>
        <v>0</v>
      </c>
      <c r="D122" s="62" t="str">
        <f aca="false">IF(A122&gt;6,'Sales Stage Names'!B$11,IF(A122&gt;5,'Sales Stage Names'!B$10,IF(A122&gt;4,'Sales Stage Names'!B$9,IF(A122&gt;3,'Sales Stage Names'!B$8,IF(A122&gt;2,'Sales Stage Names'!B$7,IF(A122&gt;1,'Sales Stage Names'!B$6,IF(A122&gt;0,'Sales Stage Names'!B$5,IF(A122="",'Sales Stage Names'!B$2,IF(A122&gt;-1,'Sales Stage Names'!B$4,'Sales Stage Names'!B$3)))))))))</f>
        <v>Not Assigned</v>
      </c>
      <c r="E122" s="63" t="str">
        <f aca="false">IF(A122&gt;6,"Customer",IF(A122&gt;1,"Target",IF(A122="","T",IF(A122&gt;0,"Dormant","Disqualified"))))</f>
        <v>T</v>
      </c>
      <c r="F122" s="64"/>
      <c r="G122" s="65" t="str">
        <f aca="false">IF((R122&lt;Dashboard!$M$1),"Yes","No")</f>
        <v>Yes</v>
      </c>
      <c r="H122" s="61" t="n">
        <f aca="false">I122/100*J122</f>
        <v>0</v>
      </c>
      <c r="I122" s="59"/>
      <c r="J122" s="61" t="n">
        <f aca="false">K122*L122</f>
        <v>0</v>
      </c>
      <c r="K122" s="66"/>
      <c r="L122" s="67"/>
      <c r="M122" s="59"/>
      <c r="N122" s="68"/>
      <c r="O122" s="69" t="n">
        <f aca="false">SUMPRODUCT('Communication Log'!E$5:E$7=1,'Communication Log'!B$5:B$7=F122)</f>
        <v>0</v>
      </c>
      <c r="P122" s="69" t="n">
        <f aca="false">SUMPRODUCT('Communication Log'!E$5:E$7=2,'Communication Log'!B$5:B$7=F122)</f>
        <v>0</v>
      </c>
      <c r="Q122" s="69" t="n">
        <f aca="false">SUMPRODUCT('Communication Log'!E$5:E$7=3,'Communication Log'!B$5:B$7=F122)</f>
        <v>0</v>
      </c>
      <c r="R122" s="74"/>
      <c r="S122" s="71"/>
      <c r="T122" s="72" t="s">
        <v>84</v>
      </c>
      <c r="U122" s="73"/>
      <c r="V122" s="73"/>
      <c r="W122" s="64"/>
      <c r="X122" s="72" t="s">
        <v>84</v>
      </c>
      <c r="Y122" s="73"/>
      <c r="Z122" s="74"/>
      <c r="AA122" s="76"/>
      <c r="AB122" s="73"/>
      <c r="AC122" s="73"/>
      <c r="AD122" s="73"/>
      <c r="CY122" s="0"/>
      <c r="CZ122" s="0"/>
      <c r="DA122" s="0"/>
      <c r="DB122" s="0"/>
    </row>
    <row r="123" customFormat="false" ht="12.95" hidden="false" customHeight="true" outlineLevel="0" collapsed="false">
      <c r="A123" s="59"/>
      <c r="B123" s="60" t="n">
        <f aca="false">RANK(C123,C$4:C$504)</f>
        <v>6</v>
      </c>
      <c r="C123" s="61" t="n">
        <f aca="false">IF(AND(A123&gt;4,A123&lt;7),H123,0)</f>
        <v>0</v>
      </c>
      <c r="D123" s="62" t="str">
        <f aca="false">IF(A123&gt;6,'Sales Stage Names'!B$11,IF(A123&gt;5,'Sales Stage Names'!B$10,IF(A123&gt;4,'Sales Stage Names'!B$9,IF(A123&gt;3,'Sales Stage Names'!B$8,IF(A123&gt;2,'Sales Stage Names'!B$7,IF(A123&gt;1,'Sales Stage Names'!B$6,IF(A123&gt;0,'Sales Stage Names'!B$5,IF(A123="",'Sales Stage Names'!B$2,IF(A123&gt;-1,'Sales Stage Names'!B$4,'Sales Stage Names'!B$3)))))))))</f>
        <v>Not Assigned</v>
      </c>
      <c r="E123" s="63" t="str">
        <f aca="false">IF(A123&gt;6,"Customer",IF(A123&gt;1,"Target",IF(A123="","T",IF(A123&gt;0,"Dormant","Disqualified"))))</f>
        <v>T</v>
      </c>
      <c r="F123" s="64"/>
      <c r="G123" s="65" t="str">
        <f aca="false">IF((R123&lt;Dashboard!$M$1),"Yes","No")</f>
        <v>Yes</v>
      </c>
      <c r="H123" s="61" t="n">
        <f aca="false">I123/100*J123</f>
        <v>0</v>
      </c>
      <c r="I123" s="59"/>
      <c r="J123" s="61" t="n">
        <f aca="false">K123*L123</f>
        <v>0</v>
      </c>
      <c r="K123" s="66"/>
      <c r="L123" s="67"/>
      <c r="M123" s="59"/>
      <c r="N123" s="68"/>
      <c r="O123" s="69" t="n">
        <f aca="false">SUMPRODUCT('Communication Log'!E$5:E$7=1,'Communication Log'!B$5:B$7=F123)</f>
        <v>0</v>
      </c>
      <c r="P123" s="69" t="n">
        <f aca="false">SUMPRODUCT('Communication Log'!E$5:E$7=2,'Communication Log'!B$5:B$7=F123)</f>
        <v>0</v>
      </c>
      <c r="Q123" s="69" t="n">
        <f aca="false">SUMPRODUCT('Communication Log'!E$5:E$7=3,'Communication Log'!B$5:B$7=F123)</f>
        <v>0</v>
      </c>
      <c r="R123" s="74"/>
      <c r="S123" s="71"/>
      <c r="T123" s="72" t="s">
        <v>84</v>
      </c>
      <c r="U123" s="73"/>
      <c r="V123" s="73"/>
      <c r="W123" s="64"/>
      <c r="X123" s="72" t="s">
        <v>84</v>
      </c>
      <c r="Y123" s="73"/>
      <c r="Z123" s="74"/>
      <c r="AA123" s="76"/>
      <c r="AB123" s="73"/>
      <c r="AC123" s="73"/>
      <c r="AD123" s="73"/>
      <c r="CY123" s="0"/>
      <c r="CZ123" s="0"/>
      <c r="DA123" s="0"/>
      <c r="DB123" s="0"/>
    </row>
    <row r="124" customFormat="false" ht="12.95" hidden="false" customHeight="true" outlineLevel="0" collapsed="false">
      <c r="A124" s="59"/>
      <c r="B124" s="60" t="n">
        <f aca="false">RANK(C124,C$4:C$504)</f>
        <v>6</v>
      </c>
      <c r="C124" s="61" t="n">
        <f aca="false">IF(AND(A124&gt;4,A124&lt;7),H124,0)</f>
        <v>0</v>
      </c>
      <c r="D124" s="62" t="str">
        <f aca="false">IF(A124&gt;6,'Sales Stage Names'!B$11,IF(A124&gt;5,'Sales Stage Names'!B$10,IF(A124&gt;4,'Sales Stage Names'!B$9,IF(A124&gt;3,'Sales Stage Names'!B$8,IF(A124&gt;2,'Sales Stage Names'!B$7,IF(A124&gt;1,'Sales Stage Names'!B$6,IF(A124&gt;0,'Sales Stage Names'!B$5,IF(A124="",'Sales Stage Names'!B$2,IF(A124&gt;-1,'Sales Stage Names'!B$4,'Sales Stage Names'!B$3)))))))))</f>
        <v>Not Assigned</v>
      </c>
      <c r="E124" s="63" t="str">
        <f aca="false">IF(A124&gt;6,"Customer",IF(A124&gt;1,"Target",IF(A124="","T",IF(A124&gt;0,"Dormant","Disqualified"))))</f>
        <v>T</v>
      </c>
      <c r="F124" s="64"/>
      <c r="G124" s="65" t="str">
        <f aca="false">IF((R124&lt;Dashboard!$M$1),"Yes","No")</f>
        <v>Yes</v>
      </c>
      <c r="H124" s="61" t="n">
        <f aca="false">I124/100*J124</f>
        <v>0</v>
      </c>
      <c r="I124" s="59"/>
      <c r="J124" s="61" t="n">
        <f aca="false">K124*L124</f>
        <v>0</v>
      </c>
      <c r="K124" s="66"/>
      <c r="L124" s="67"/>
      <c r="M124" s="59"/>
      <c r="N124" s="68"/>
      <c r="O124" s="69" t="n">
        <f aca="false">SUMPRODUCT('Communication Log'!E$5:E$7=1,'Communication Log'!B$5:B$7=F124)</f>
        <v>0</v>
      </c>
      <c r="P124" s="69" t="n">
        <f aca="false">SUMPRODUCT('Communication Log'!E$5:E$7=2,'Communication Log'!B$5:B$7=F124)</f>
        <v>0</v>
      </c>
      <c r="Q124" s="69" t="n">
        <f aca="false">SUMPRODUCT('Communication Log'!E$5:E$7=3,'Communication Log'!B$5:B$7=F124)</f>
        <v>0</v>
      </c>
      <c r="R124" s="74"/>
      <c r="S124" s="71"/>
      <c r="T124" s="72" t="s">
        <v>84</v>
      </c>
      <c r="U124" s="73"/>
      <c r="V124" s="73"/>
      <c r="W124" s="64"/>
      <c r="X124" s="72" t="s">
        <v>84</v>
      </c>
      <c r="Y124" s="73"/>
      <c r="Z124" s="74"/>
      <c r="AA124" s="76"/>
      <c r="AB124" s="73"/>
      <c r="AC124" s="73"/>
      <c r="AD124" s="73"/>
      <c r="CY124" s="0"/>
      <c r="CZ124" s="0"/>
      <c r="DA124" s="0"/>
      <c r="DB124" s="0"/>
    </row>
    <row r="125" customFormat="false" ht="12.95" hidden="false" customHeight="true" outlineLevel="0" collapsed="false">
      <c r="A125" s="59"/>
      <c r="B125" s="60" t="n">
        <f aca="false">RANK(C125,C$4:C$504)</f>
        <v>6</v>
      </c>
      <c r="C125" s="61" t="n">
        <f aca="false">IF(AND(A125&gt;4,A125&lt;7),H125,0)</f>
        <v>0</v>
      </c>
      <c r="D125" s="62" t="str">
        <f aca="false">IF(A125&gt;6,'Sales Stage Names'!B$11,IF(A125&gt;5,'Sales Stage Names'!B$10,IF(A125&gt;4,'Sales Stage Names'!B$9,IF(A125&gt;3,'Sales Stage Names'!B$8,IF(A125&gt;2,'Sales Stage Names'!B$7,IF(A125&gt;1,'Sales Stage Names'!B$6,IF(A125&gt;0,'Sales Stage Names'!B$5,IF(A125="",'Sales Stage Names'!B$2,IF(A125&gt;-1,'Sales Stage Names'!B$4,'Sales Stage Names'!B$3)))))))))</f>
        <v>Not Assigned</v>
      </c>
      <c r="E125" s="63" t="str">
        <f aca="false">IF(A125&gt;6,"Customer",IF(A125&gt;1,"Target",IF(A125="","T",IF(A125&gt;0,"Dormant","Disqualified"))))</f>
        <v>T</v>
      </c>
      <c r="F125" s="64"/>
      <c r="G125" s="65" t="str">
        <f aca="false">IF((R125&lt;Dashboard!$M$1),"Yes","No")</f>
        <v>Yes</v>
      </c>
      <c r="H125" s="61" t="n">
        <f aca="false">I125/100*J125</f>
        <v>0</v>
      </c>
      <c r="I125" s="59"/>
      <c r="J125" s="61" t="n">
        <f aca="false">K125*L125</f>
        <v>0</v>
      </c>
      <c r="K125" s="66"/>
      <c r="L125" s="67"/>
      <c r="M125" s="59"/>
      <c r="N125" s="68"/>
      <c r="O125" s="69" t="n">
        <f aca="false">SUMPRODUCT('Communication Log'!E$5:E$7=1,'Communication Log'!B$5:B$7=F125)</f>
        <v>0</v>
      </c>
      <c r="P125" s="69" t="n">
        <f aca="false">SUMPRODUCT('Communication Log'!E$5:E$7=2,'Communication Log'!B$5:B$7=F125)</f>
        <v>0</v>
      </c>
      <c r="Q125" s="69" t="n">
        <f aca="false">SUMPRODUCT('Communication Log'!E$5:E$7=3,'Communication Log'!B$5:B$7=F125)</f>
        <v>0</v>
      </c>
      <c r="R125" s="74"/>
      <c r="S125" s="71"/>
      <c r="T125" s="72" t="s">
        <v>84</v>
      </c>
      <c r="U125" s="73"/>
      <c r="V125" s="73"/>
      <c r="W125" s="64"/>
      <c r="X125" s="72" t="s">
        <v>84</v>
      </c>
      <c r="Y125" s="73"/>
      <c r="Z125" s="74"/>
      <c r="AA125" s="76"/>
      <c r="AB125" s="73"/>
      <c r="AC125" s="73"/>
      <c r="AD125" s="73"/>
      <c r="CY125" s="0"/>
      <c r="CZ125" s="0"/>
      <c r="DA125" s="0"/>
      <c r="DB125" s="0"/>
    </row>
    <row r="126" customFormat="false" ht="12.95" hidden="false" customHeight="true" outlineLevel="0" collapsed="false">
      <c r="A126" s="59"/>
      <c r="B126" s="60" t="n">
        <f aca="false">RANK(C126,C$4:C$504)</f>
        <v>6</v>
      </c>
      <c r="C126" s="61" t="n">
        <f aca="false">IF(AND(A126&gt;4,A126&lt;7),H126,0)</f>
        <v>0</v>
      </c>
      <c r="D126" s="62" t="str">
        <f aca="false">IF(A126&gt;6,'Sales Stage Names'!B$11,IF(A126&gt;5,'Sales Stage Names'!B$10,IF(A126&gt;4,'Sales Stage Names'!B$9,IF(A126&gt;3,'Sales Stage Names'!B$8,IF(A126&gt;2,'Sales Stage Names'!B$7,IF(A126&gt;1,'Sales Stage Names'!B$6,IF(A126&gt;0,'Sales Stage Names'!B$5,IF(A126="",'Sales Stage Names'!B$2,IF(A126&gt;-1,'Sales Stage Names'!B$4,'Sales Stage Names'!B$3)))))))))</f>
        <v>Not Assigned</v>
      </c>
      <c r="E126" s="63" t="str">
        <f aca="false">IF(A126&gt;6,"Customer",IF(A126&gt;1,"Target",IF(A126="","T",IF(A126&gt;0,"Dormant","Disqualified"))))</f>
        <v>T</v>
      </c>
      <c r="F126" s="64"/>
      <c r="G126" s="65" t="str">
        <f aca="false">IF((R126&lt;Dashboard!$M$1),"Yes","No")</f>
        <v>Yes</v>
      </c>
      <c r="H126" s="61" t="n">
        <f aca="false">I126/100*J126</f>
        <v>0</v>
      </c>
      <c r="I126" s="59"/>
      <c r="J126" s="61" t="n">
        <f aca="false">K126*L126</f>
        <v>0</v>
      </c>
      <c r="K126" s="66"/>
      <c r="L126" s="67"/>
      <c r="M126" s="59"/>
      <c r="N126" s="68"/>
      <c r="O126" s="69" t="n">
        <f aca="false">SUMPRODUCT('Communication Log'!E$5:E$7=1,'Communication Log'!B$5:B$7=F126)</f>
        <v>0</v>
      </c>
      <c r="P126" s="69" t="n">
        <f aca="false">SUMPRODUCT('Communication Log'!E$5:E$7=2,'Communication Log'!B$5:B$7=F126)</f>
        <v>0</v>
      </c>
      <c r="Q126" s="69" t="n">
        <f aca="false">SUMPRODUCT('Communication Log'!E$5:E$7=3,'Communication Log'!B$5:B$7=F126)</f>
        <v>0</v>
      </c>
      <c r="R126" s="74"/>
      <c r="S126" s="71"/>
      <c r="T126" s="72" t="s">
        <v>84</v>
      </c>
      <c r="U126" s="73"/>
      <c r="V126" s="73"/>
      <c r="W126" s="64"/>
      <c r="X126" s="72" t="s">
        <v>84</v>
      </c>
      <c r="Y126" s="73"/>
      <c r="Z126" s="74"/>
      <c r="AA126" s="76"/>
      <c r="AB126" s="73"/>
      <c r="AC126" s="73"/>
      <c r="AD126" s="73"/>
      <c r="CY126" s="0"/>
      <c r="CZ126" s="0"/>
      <c r="DA126" s="0"/>
      <c r="DB126" s="0"/>
    </row>
    <row r="127" customFormat="false" ht="12.95" hidden="false" customHeight="true" outlineLevel="0" collapsed="false">
      <c r="A127" s="59"/>
      <c r="B127" s="60" t="n">
        <f aca="false">RANK(C127,C$4:C$504)</f>
        <v>6</v>
      </c>
      <c r="C127" s="61" t="n">
        <f aca="false">IF(AND(A127&gt;4,A127&lt;7),H127,0)</f>
        <v>0</v>
      </c>
      <c r="D127" s="62" t="str">
        <f aca="false">IF(A127&gt;6,'Sales Stage Names'!B$11,IF(A127&gt;5,'Sales Stage Names'!B$10,IF(A127&gt;4,'Sales Stage Names'!B$9,IF(A127&gt;3,'Sales Stage Names'!B$8,IF(A127&gt;2,'Sales Stage Names'!B$7,IF(A127&gt;1,'Sales Stage Names'!B$6,IF(A127&gt;0,'Sales Stage Names'!B$5,IF(A127="",'Sales Stage Names'!B$2,IF(A127&gt;-1,'Sales Stage Names'!B$4,'Sales Stage Names'!B$3)))))))))</f>
        <v>Not Assigned</v>
      </c>
      <c r="E127" s="63" t="str">
        <f aca="false">IF(A127&gt;6,"Customer",IF(A127&gt;1,"Target",IF(A127="","T",IF(A127&gt;0,"Dormant","Disqualified"))))</f>
        <v>T</v>
      </c>
      <c r="F127" s="64"/>
      <c r="G127" s="65" t="str">
        <f aca="false">IF((R127&lt;Dashboard!$M$1),"Yes","No")</f>
        <v>Yes</v>
      </c>
      <c r="H127" s="61" t="n">
        <f aca="false">I127/100*J127</f>
        <v>0</v>
      </c>
      <c r="I127" s="59"/>
      <c r="J127" s="61" t="n">
        <f aca="false">K127*L127</f>
        <v>0</v>
      </c>
      <c r="K127" s="66"/>
      <c r="L127" s="67"/>
      <c r="M127" s="59"/>
      <c r="N127" s="68"/>
      <c r="O127" s="69" t="n">
        <f aca="false">SUMPRODUCT('Communication Log'!E$5:E$7=1,'Communication Log'!B$5:B$7=F127)</f>
        <v>0</v>
      </c>
      <c r="P127" s="69" t="n">
        <f aca="false">SUMPRODUCT('Communication Log'!E$5:E$7=2,'Communication Log'!B$5:B$7=F127)</f>
        <v>0</v>
      </c>
      <c r="Q127" s="69" t="n">
        <f aca="false">SUMPRODUCT('Communication Log'!E$5:E$7=3,'Communication Log'!B$5:B$7=F127)</f>
        <v>0</v>
      </c>
      <c r="R127" s="74"/>
      <c r="S127" s="71"/>
      <c r="T127" s="72" t="s">
        <v>84</v>
      </c>
      <c r="U127" s="73"/>
      <c r="V127" s="73"/>
      <c r="W127" s="64"/>
      <c r="X127" s="72" t="s">
        <v>84</v>
      </c>
      <c r="Y127" s="73"/>
      <c r="Z127" s="74"/>
      <c r="AA127" s="76"/>
      <c r="AB127" s="73"/>
      <c r="AC127" s="73"/>
      <c r="AD127" s="73"/>
      <c r="CY127" s="0"/>
      <c r="CZ127" s="0"/>
      <c r="DA127" s="0"/>
      <c r="DB127" s="0"/>
    </row>
    <row r="128" customFormat="false" ht="12.95" hidden="false" customHeight="true" outlineLevel="0" collapsed="false">
      <c r="A128" s="59"/>
      <c r="B128" s="60" t="n">
        <f aca="false">RANK(C128,C$4:C$504)</f>
        <v>6</v>
      </c>
      <c r="C128" s="61" t="n">
        <f aca="false">IF(AND(A128&gt;4,A128&lt;7),H128,0)</f>
        <v>0</v>
      </c>
      <c r="D128" s="62" t="str">
        <f aca="false">IF(A128&gt;6,'Sales Stage Names'!B$11,IF(A128&gt;5,'Sales Stage Names'!B$10,IF(A128&gt;4,'Sales Stage Names'!B$9,IF(A128&gt;3,'Sales Stage Names'!B$8,IF(A128&gt;2,'Sales Stage Names'!B$7,IF(A128&gt;1,'Sales Stage Names'!B$6,IF(A128&gt;0,'Sales Stage Names'!B$5,IF(A128="",'Sales Stage Names'!B$2,IF(A128&gt;-1,'Sales Stage Names'!B$4,'Sales Stage Names'!B$3)))))))))</f>
        <v>Not Assigned</v>
      </c>
      <c r="E128" s="63" t="str">
        <f aca="false">IF(A128&gt;6,"Customer",IF(A128&gt;1,"Target",IF(A128="","T",IF(A128&gt;0,"Dormant","Disqualified"))))</f>
        <v>T</v>
      </c>
      <c r="F128" s="64"/>
      <c r="G128" s="65" t="str">
        <f aca="false">IF((R128&lt;Dashboard!$M$1),"Yes","No")</f>
        <v>Yes</v>
      </c>
      <c r="H128" s="61" t="n">
        <f aca="false">I128/100*J128</f>
        <v>0</v>
      </c>
      <c r="I128" s="59"/>
      <c r="J128" s="61" t="n">
        <f aca="false">K128*L128</f>
        <v>0</v>
      </c>
      <c r="K128" s="66"/>
      <c r="L128" s="67"/>
      <c r="M128" s="59"/>
      <c r="N128" s="68"/>
      <c r="O128" s="69" t="n">
        <f aca="false">SUMPRODUCT('Communication Log'!E$5:E$7=1,'Communication Log'!B$5:B$7=F128)</f>
        <v>0</v>
      </c>
      <c r="P128" s="69" t="n">
        <f aca="false">SUMPRODUCT('Communication Log'!E$5:E$7=2,'Communication Log'!B$5:B$7=F128)</f>
        <v>0</v>
      </c>
      <c r="Q128" s="69" t="n">
        <f aca="false">SUMPRODUCT('Communication Log'!E$5:E$7=3,'Communication Log'!B$5:B$7=F128)</f>
        <v>0</v>
      </c>
      <c r="R128" s="74"/>
      <c r="S128" s="71"/>
      <c r="T128" s="72" t="s">
        <v>84</v>
      </c>
      <c r="U128" s="73"/>
      <c r="V128" s="73"/>
      <c r="W128" s="64"/>
      <c r="X128" s="72" t="s">
        <v>84</v>
      </c>
      <c r="Y128" s="73"/>
      <c r="Z128" s="74"/>
      <c r="AA128" s="76"/>
      <c r="AB128" s="73"/>
      <c r="AC128" s="73"/>
      <c r="AD128" s="73"/>
      <c r="CY128" s="0"/>
      <c r="CZ128" s="0"/>
      <c r="DA128" s="0"/>
      <c r="DB128" s="0"/>
    </row>
    <row r="129" customFormat="false" ht="12.95" hidden="false" customHeight="true" outlineLevel="0" collapsed="false">
      <c r="A129" s="59"/>
      <c r="B129" s="60" t="n">
        <f aca="false">RANK(C129,C$4:C$504)</f>
        <v>6</v>
      </c>
      <c r="C129" s="61" t="n">
        <f aca="false">IF(AND(A129&gt;4,A129&lt;7),H129,0)</f>
        <v>0</v>
      </c>
      <c r="D129" s="62" t="str">
        <f aca="false">IF(A129&gt;6,'Sales Stage Names'!B$11,IF(A129&gt;5,'Sales Stage Names'!B$10,IF(A129&gt;4,'Sales Stage Names'!B$9,IF(A129&gt;3,'Sales Stage Names'!B$8,IF(A129&gt;2,'Sales Stage Names'!B$7,IF(A129&gt;1,'Sales Stage Names'!B$6,IF(A129&gt;0,'Sales Stage Names'!B$5,IF(A129="",'Sales Stage Names'!B$2,IF(A129&gt;-1,'Sales Stage Names'!B$4,'Sales Stage Names'!B$3)))))))))</f>
        <v>Not Assigned</v>
      </c>
      <c r="E129" s="63" t="str">
        <f aca="false">IF(A129&gt;6,"Customer",IF(A129&gt;1,"Target",IF(A129="","T",IF(A129&gt;0,"Dormant","Disqualified"))))</f>
        <v>T</v>
      </c>
      <c r="F129" s="64"/>
      <c r="G129" s="65" t="str">
        <f aca="false">IF((R129&lt;Dashboard!$M$1),"Yes","No")</f>
        <v>Yes</v>
      </c>
      <c r="H129" s="61" t="n">
        <f aca="false">I129/100*J129</f>
        <v>0</v>
      </c>
      <c r="I129" s="59"/>
      <c r="J129" s="61" t="n">
        <f aca="false">K129*L129</f>
        <v>0</v>
      </c>
      <c r="K129" s="66"/>
      <c r="L129" s="67"/>
      <c r="M129" s="59"/>
      <c r="N129" s="68"/>
      <c r="O129" s="69" t="n">
        <f aca="false">SUMPRODUCT('Communication Log'!E$5:E$7=1,'Communication Log'!B$5:B$7=F129)</f>
        <v>0</v>
      </c>
      <c r="P129" s="69" t="n">
        <f aca="false">SUMPRODUCT('Communication Log'!E$5:E$7=2,'Communication Log'!B$5:B$7=F129)</f>
        <v>0</v>
      </c>
      <c r="Q129" s="69" t="n">
        <f aca="false">SUMPRODUCT('Communication Log'!E$5:E$7=3,'Communication Log'!B$5:B$7=F129)</f>
        <v>0</v>
      </c>
      <c r="R129" s="74"/>
      <c r="S129" s="71"/>
      <c r="T129" s="72" t="s">
        <v>84</v>
      </c>
      <c r="U129" s="73"/>
      <c r="V129" s="73"/>
      <c r="W129" s="64"/>
      <c r="X129" s="72" t="s">
        <v>84</v>
      </c>
      <c r="Y129" s="73"/>
      <c r="Z129" s="74"/>
      <c r="AA129" s="76"/>
      <c r="AB129" s="73"/>
      <c r="AC129" s="73"/>
      <c r="AD129" s="73"/>
      <c r="CY129" s="0"/>
      <c r="CZ129" s="0"/>
      <c r="DA129" s="0"/>
      <c r="DB129" s="0"/>
    </row>
    <row r="130" customFormat="false" ht="12.95" hidden="false" customHeight="true" outlineLevel="0" collapsed="false">
      <c r="A130" s="59"/>
      <c r="B130" s="60" t="n">
        <f aca="false">RANK(C130,C$4:C$504)</f>
        <v>6</v>
      </c>
      <c r="C130" s="61" t="n">
        <f aca="false">IF(AND(A130&gt;4,A130&lt;7),H130,0)</f>
        <v>0</v>
      </c>
      <c r="D130" s="62" t="str">
        <f aca="false">IF(A130&gt;6,'Sales Stage Names'!B$11,IF(A130&gt;5,'Sales Stage Names'!B$10,IF(A130&gt;4,'Sales Stage Names'!B$9,IF(A130&gt;3,'Sales Stage Names'!B$8,IF(A130&gt;2,'Sales Stage Names'!B$7,IF(A130&gt;1,'Sales Stage Names'!B$6,IF(A130&gt;0,'Sales Stage Names'!B$5,IF(A130="",'Sales Stage Names'!B$2,IF(A130&gt;-1,'Sales Stage Names'!B$4,'Sales Stage Names'!B$3)))))))))</f>
        <v>Not Assigned</v>
      </c>
      <c r="E130" s="63" t="str">
        <f aca="false">IF(A130&gt;6,"Customer",IF(A130&gt;1,"Target",IF(A130="","T",IF(A130&gt;0,"Dormant","Disqualified"))))</f>
        <v>T</v>
      </c>
      <c r="F130" s="64"/>
      <c r="G130" s="65" t="str">
        <f aca="false">IF((R130&lt;Dashboard!$M$1),"Yes","No")</f>
        <v>Yes</v>
      </c>
      <c r="H130" s="61" t="n">
        <f aca="false">I130/100*J130</f>
        <v>0</v>
      </c>
      <c r="I130" s="59"/>
      <c r="J130" s="61" t="n">
        <f aca="false">K130*L130</f>
        <v>0</v>
      </c>
      <c r="K130" s="66"/>
      <c r="L130" s="67"/>
      <c r="M130" s="59"/>
      <c r="N130" s="68"/>
      <c r="O130" s="69" t="n">
        <f aca="false">SUMPRODUCT('Communication Log'!E$5:E$7=1,'Communication Log'!B$5:B$7=F130)</f>
        <v>0</v>
      </c>
      <c r="P130" s="69" t="n">
        <f aca="false">SUMPRODUCT('Communication Log'!E$5:E$7=2,'Communication Log'!B$5:B$7=F130)</f>
        <v>0</v>
      </c>
      <c r="Q130" s="69" t="n">
        <f aca="false">SUMPRODUCT('Communication Log'!E$5:E$7=3,'Communication Log'!B$5:B$7=F130)</f>
        <v>0</v>
      </c>
      <c r="R130" s="74"/>
      <c r="S130" s="71"/>
      <c r="T130" s="72" t="s">
        <v>84</v>
      </c>
      <c r="U130" s="73"/>
      <c r="V130" s="73"/>
      <c r="W130" s="64"/>
      <c r="X130" s="72" t="s">
        <v>84</v>
      </c>
      <c r="Y130" s="73"/>
      <c r="Z130" s="74"/>
      <c r="AA130" s="76"/>
      <c r="AB130" s="73"/>
      <c r="AC130" s="73"/>
      <c r="AD130" s="73"/>
      <c r="CY130" s="0"/>
      <c r="CZ130" s="0"/>
      <c r="DA130" s="0"/>
      <c r="DB130" s="0"/>
    </row>
    <row r="131" customFormat="false" ht="12.95" hidden="false" customHeight="true" outlineLevel="0" collapsed="false">
      <c r="A131" s="59"/>
      <c r="B131" s="60" t="n">
        <f aca="false">RANK(C131,C$4:C$504)</f>
        <v>6</v>
      </c>
      <c r="C131" s="61" t="n">
        <f aca="false">IF(AND(A131&gt;4,A131&lt;7),H131,0)</f>
        <v>0</v>
      </c>
      <c r="D131" s="62" t="str">
        <f aca="false">IF(A131&gt;6,'Sales Stage Names'!B$11,IF(A131&gt;5,'Sales Stage Names'!B$10,IF(A131&gt;4,'Sales Stage Names'!B$9,IF(A131&gt;3,'Sales Stage Names'!B$8,IF(A131&gt;2,'Sales Stage Names'!B$7,IF(A131&gt;1,'Sales Stage Names'!B$6,IF(A131&gt;0,'Sales Stage Names'!B$5,IF(A131="",'Sales Stage Names'!B$2,IF(A131&gt;-1,'Sales Stage Names'!B$4,'Sales Stage Names'!B$3)))))))))</f>
        <v>Not Assigned</v>
      </c>
      <c r="E131" s="63" t="str">
        <f aca="false">IF(A131&gt;6,"Customer",IF(A131&gt;1,"Target",IF(A131="","T",IF(A131&gt;0,"Dormant","Disqualified"))))</f>
        <v>T</v>
      </c>
      <c r="F131" s="64"/>
      <c r="G131" s="65" t="str">
        <f aca="false">IF((R131&lt;Dashboard!$M$1),"Yes","No")</f>
        <v>Yes</v>
      </c>
      <c r="H131" s="61" t="n">
        <v>122</v>
      </c>
      <c r="I131" s="59"/>
      <c r="J131" s="61" t="n">
        <v>3045</v>
      </c>
      <c r="K131" s="66"/>
      <c r="L131" s="67"/>
      <c r="M131" s="59"/>
      <c r="N131" s="68"/>
      <c r="O131" s="69" t="n">
        <f aca="false">SUMPRODUCT('Communication Log'!E$5:E$7=1,'Communication Log'!B$5:B$7=F131)</f>
        <v>0</v>
      </c>
      <c r="P131" s="69" t="n">
        <f aca="false">SUMPRODUCT('Communication Log'!E$5:E$7=2,'Communication Log'!B$5:B$7=F131)</f>
        <v>0</v>
      </c>
      <c r="Q131" s="69" t="n">
        <f aca="false">SUMPRODUCT('Communication Log'!E$5:E$7=3,'Communication Log'!B$5:B$7=F131)</f>
        <v>0</v>
      </c>
      <c r="R131" s="74"/>
      <c r="S131" s="71"/>
      <c r="T131" s="72" t="s">
        <v>84</v>
      </c>
      <c r="U131" s="73"/>
      <c r="V131" s="73"/>
      <c r="W131" s="64"/>
      <c r="X131" s="72" t="s">
        <v>84</v>
      </c>
      <c r="Y131" s="73"/>
      <c r="Z131" s="74"/>
      <c r="AA131" s="76"/>
      <c r="AB131" s="73"/>
      <c r="AC131" s="73"/>
      <c r="AD131" s="73"/>
      <c r="CY131" s="0"/>
      <c r="CZ131" s="0"/>
      <c r="DA131" s="0"/>
      <c r="DB131" s="0"/>
    </row>
    <row r="132" customFormat="false" ht="12.95" hidden="false" customHeight="true" outlineLevel="0" collapsed="false">
      <c r="A132" s="59"/>
      <c r="B132" s="60" t="n">
        <f aca="false">RANK(C132,C$4:C$504)</f>
        <v>6</v>
      </c>
      <c r="C132" s="61" t="n">
        <f aca="false">IF(AND(A132&gt;4,A132&lt;7),H132,0)</f>
        <v>0</v>
      </c>
      <c r="D132" s="62" t="str">
        <f aca="false">IF(A132&gt;6,'Sales Stage Names'!B$11,IF(A132&gt;5,'Sales Stage Names'!B$10,IF(A132&gt;4,'Sales Stage Names'!B$9,IF(A132&gt;3,'Sales Stage Names'!B$8,IF(A132&gt;2,'Sales Stage Names'!B$7,IF(A132&gt;1,'Sales Stage Names'!B$6,IF(A132&gt;0,'Sales Stage Names'!B$5,IF(A132="",'Sales Stage Names'!B$2,IF(A132&gt;-1,'Sales Stage Names'!B$4,'Sales Stage Names'!B$3)))))))))</f>
        <v>Not Assigned</v>
      </c>
      <c r="E132" s="63" t="str">
        <f aca="false">IF(A132&gt;6,"Customer",IF(A132&gt;1,"Target",IF(A132="","T",IF(A132&gt;0,"Dormant","Disqualified"))))</f>
        <v>T</v>
      </c>
      <c r="F132" s="64"/>
      <c r="G132" s="65" t="str">
        <f aca="false">IF((R132&lt;Dashboard!$M$1),"Yes","No")</f>
        <v>Yes</v>
      </c>
      <c r="H132" s="61" t="n">
        <f aca="false">I132/100*J132</f>
        <v>0</v>
      </c>
      <c r="I132" s="59"/>
      <c r="J132" s="61" t="n">
        <f aca="false">K132*L132</f>
        <v>0</v>
      </c>
      <c r="K132" s="66"/>
      <c r="L132" s="67"/>
      <c r="M132" s="59"/>
      <c r="N132" s="68"/>
      <c r="O132" s="69" t="n">
        <f aca="false">SUMPRODUCT('Communication Log'!E$5:E$7=1,'Communication Log'!B$5:B$7=F132)</f>
        <v>0</v>
      </c>
      <c r="P132" s="69" t="n">
        <f aca="false">SUMPRODUCT('Communication Log'!E$5:E$7=2,'Communication Log'!B$5:B$7=F132)</f>
        <v>0</v>
      </c>
      <c r="Q132" s="69" t="n">
        <f aca="false">SUMPRODUCT('Communication Log'!E$5:E$7=3,'Communication Log'!B$5:B$7=F132)</f>
        <v>0</v>
      </c>
      <c r="R132" s="74"/>
      <c r="S132" s="71"/>
      <c r="T132" s="72" t="s">
        <v>84</v>
      </c>
      <c r="U132" s="73"/>
      <c r="V132" s="73"/>
      <c r="W132" s="64"/>
      <c r="X132" s="72" t="s">
        <v>84</v>
      </c>
      <c r="Y132" s="73"/>
      <c r="Z132" s="74"/>
      <c r="AA132" s="76"/>
      <c r="AB132" s="73"/>
      <c r="AC132" s="73"/>
      <c r="AD132" s="73"/>
      <c r="CY132" s="0"/>
      <c r="CZ132" s="0"/>
      <c r="DA132" s="0"/>
      <c r="DB132" s="0"/>
    </row>
    <row r="133" customFormat="false" ht="12.95" hidden="false" customHeight="true" outlineLevel="0" collapsed="false">
      <c r="A133" s="59"/>
      <c r="B133" s="60" t="n">
        <f aca="false">RANK(C133,C$4:C$504)</f>
        <v>6</v>
      </c>
      <c r="C133" s="61" t="n">
        <f aca="false">IF(AND(A133&gt;4,A133&lt;7),H133,0)</f>
        <v>0</v>
      </c>
      <c r="D133" s="62" t="str">
        <f aca="false">IF(A133&gt;6,'Sales Stage Names'!B$11,IF(A133&gt;5,'Sales Stage Names'!B$10,IF(A133&gt;4,'Sales Stage Names'!B$9,IF(A133&gt;3,'Sales Stage Names'!B$8,IF(A133&gt;2,'Sales Stage Names'!B$7,IF(A133&gt;1,'Sales Stage Names'!B$6,IF(A133&gt;0,'Sales Stage Names'!B$5,IF(A133="",'Sales Stage Names'!B$2,IF(A133&gt;-1,'Sales Stage Names'!B$4,'Sales Stage Names'!B$3)))))))))</f>
        <v>Not Assigned</v>
      </c>
      <c r="E133" s="63" t="str">
        <f aca="false">IF(A133&gt;6,"Customer",IF(A133&gt;1,"Target",IF(A133="","T",IF(A133&gt;0,"Dormant","Disqualified"))))</f>
        <v>T</v>
      </c>
      <c r="F133" s="64"/>
      <c r="G133" s="65" t="str">
        <f aca="false">IF((R133&lt;Dashboard!$M$1),"Yes","No")</f>
        <v>Yes</v>
      </c>
      <c r="H133" s="61" t="n">
        <f aca="false">I133/100*J133</f>
        <v>0</v>
      </c>
      <c r="I133" s="59"/>
      <c r="J133" s="61" t="n">
        <f aca="false">K133*L133</f>
        <v>0</v>
      </c>
      <c r="K133" s="66"/>
      <c r="L133" s="67"/>
      <c r="M133" s="59"/>
      <c r="N133" s="68"/>
      <c r="O133" s="69" t="n">
        <f aca="false">SUMPRODUCT('Communication Log'!E$5:E$7=1,'Communication Log'!B$5:B$7=F133)</f>
        <v>0</v>
      </c>
      <c r="P133" s="69" t="n">
        <f aca="false">SUMPRODUCT('Communication Log'!E$5:E$7=2,'Communication Log'!B$5:B$7=F133)</f>
        <v>0</v>
      </c>
      <c r="Q133" s="69" t="n">
        <f aca="false">SUMPRODUCT('Communication Log'!E$5:E$7=3,'Communication Log'!B$5:B$7=F133)</f>
        <v>0</v>
      </c>
      <c r="R133" s="74"/>
      <c r="S133" s="71"/>
      <c r="T133" s="72" t="s">
        <v>84</v>
      </c>
      <c r="U133" s="73"/>
      <c r="V133" s="73"/>
      <c r="W133" s="64"/>
      <c r="X133" s="72" t="s">
        <v>84</v>
      </c>
      <c r="Y133" s="73"/>
      <c r="Z133" s="74"/>
      <c r="AA133" s="76"/>
      <c r="AB133" s="73"/>
      <c r="AC133" s="73"/>
      <c r="AD133" s="73"/>
      <c r="CY133" s="0"/>
      <c r="CZ133" s="0"/>
      <c r="DA133" s="0"/>
      <c r="DB133" s="0"/>
    </row>
    <row r="134" customFormat="false" ht="12.95" hidden="false" customHeight="true" outlineLevel="0" collapsed="false">
      <c r="A134" s="59"/>
      <c r="B134" s="60" t="n">
        <f aca="false">RANK(C134,C$4:C$504)</f>
        <v>6</v>
      </c>
      <c r="C134" s="61" t="n">
        <f aca="false">IF(AND(A134&gt;4,A134&lt;7),H134,0)</f>
        <v>0</v>
      </c>
      <c r="D134" s="62" t="str">
        <f aca="false">IF(A134&gt;6,'Sales Stage Names'!B$11,IF(A134&gt;5,'Sales Stage Names'!B$10,IF(A134&gt;4,'Sales Stage Names'!B$9,IF(A134&gt;3,'Sales Stage Names'!B$8,IF(A134&gt;2,'Sales Stage Names'!B$7,IF(A134&gt;1,'Sales Stage Names'!B$6,IF(A134&gt;0,'Sales Stage Names'!B$5,IF(A134="",'Sales Stage Names'!B$2,IF(A134&gt;-1,'Sales Stage Names'!B$4,'Sales Stage Names'!B$3)))))))))</f>
        <v>Not Assigned</v>
      </c>
      <c r="E134" s="63" t="str">
        <f aca="false">IF(A134&gt;6,"Customer",IF(A134&gt;1,"Target",IF(A134="","T",IF(A134&gt;0,"Dormant","Disqualified"))))</f>
        <v>T</v>
      </c>
      <c r="F134" s="64"/>
      <c r="G134" s="65" t="str">
        <f aca="false">IF((R134&lt;Dashboard!$M$1),"Yes","No")</f>
        <v>Yes</v>
      </c>
      <c r="H134" s="61" t="n">
        <f aca="false">I134/100*J134</f>
        <v>0</v>
      </c>
      <c r="I134" s="59"/>
      <c r="J134" s="61" t="n">
        <f aca="false">K134*L134</f>
        <v>0</v>
      </c>
      <c r="K134" s="66"/>
      <c r="L134" s="67"/>
      <c r="M134" s="59"/>
      <c r="N134" s="68"/>
      <c r="O134" s="69" t="n">
        <f aca="false">SUMPRODUCT('Communication Log'!E$5:E$7=1,'Communication Log'!B$5:B$7=F134)</f>
        <v>0</v>
      </c>
      <c r="P134" s="69" t="n">
        <f aca="false">SUMPRODUCT('Communication Log'!E$5:E$7=2,'Communication Log'!B$5:B$7=F134)</f>
        <v>0</v>
      </c>
      <c r="Q134" s="69" t="n">
        <f aca="false">SUMPRODUCT('Communication Log'!E$5:E$7=3,'Communication Log'!B$5:B$7=F134)</f>
        <v>0</v>
      </c>
      <c r="R134" s="74"/>
      <c r="S134" s="71"/>
      <c r="T134" s="72" t="s">
        <v>84</v>
      </c>
      <c r="U134" s="73"/>
      <c r="V134" s="73"/>
      <c r="W134" s="64"/>
      <c r="X134" s="72" t="s">
        <v>84</v>
      </c>
      <c r="Y134" s="73"/>
      <c r="Z134" s="74"/>
      <c r="AA134" s="76"/>
      <c r="AB134" s="73"/>
      <c r="AC134" s="73"/>
      <c r="AD134" s="73"/>
      <c r="CY134" s="0"/>
      <c r="CZ134" s="0"/>
      <c r="DA134" s="0"/>
      <c r="DB134" s="0"/>
    </row>
    <row r="135" customFormat="false" ht="12.95" hidden="false" customHeight="true" outlineLevel="0" collapsed="false">
      <c r="A135" s="59"/>
      <c r="B135" s="60" t="n">
        <f aca="false">RANK(C135,C$4:C$504)</f>
        <v>6</v>
      </c>
      <c r="C135" s="61" t="n">
        <f aca="false">IF(AND(A135&gt;4,A135&lt;7),H135,0)</f>
        <v>0</v>
      </c>
      <c r="D135" s="62" t="str">
        <f aca="false">IF(A135&gt;6,'Sales Stage Names'!B$11,IF(A135&gt;5,'Sales Stage Names'!B$10,IF(A135&gt;4,'Sales Stage Names'!B$9,IF(A135&gt;3,'Sales Stage Names'!B$8,IF(A135&gt;2,'Sales Stage Names'!B$7,IF(A135&gt;1,'Sales Stage Names'!B$6,IF(A135&gt;0,'Sales Stage Names'!B$5,IF(A135="",'Sales Stage Names'!B$2,IF(A135&gt;-1,'Sales Stage Names'!B$4,'Sales Stage Names'!B$3)))))))))</f>
        <v>Not Assigned</v>
      </c>
      <c r="E135" s="63" t="str">
        <f aca="false">IF(A135&gt;6,"Customer",IF(A135&gt;1,"Target",IF(A135="","T",IF(A135&gt;0,"Dormant","Disqualified"))))</f>
        <v>T</v>
      </c>
      <c r="F135" s="64"/>
      <c r="G135" s="65" t="str">
        <f aca="false">IF((R135&lt;Dashboard!$M$1),"Yes","No")</f>
        <v>Yes</v>
      </c>
      <c r="H135" s="61" t="n">
        <f aca="false">I135/100*J135</f>
        <v>0</v>
      </c>
      <c r="I135" s="59"/>
      <c r="J135" s="61" t="n">
        <f aca="false">K135*L135</f>
        <v>0</v>
      </c>
      <c r="K135" s="66"/>
      <c r="L135" s="67"/>
      <c r="M135" s="59"/>
      <c r="N135" s="68"/>
      <c r="O135" s="69" t="n">
        <f aca="false">SUMPRODUCT('Communication Log'!E$5:E$7=1,'Communication Log'!B$5:B$7=F135)</f>
        <v>0</v>
      </c>
      <c r="P135" s="69" t="n">
        <f aca="false">SUMPRODUCT('Communication Log'!E$5:E$7=2,'Communication Log'!B$5:B$7=F135)</f>
        <v>0</v>
      </c>
      <c r="Q135" s="69" t="n">
        <f aca="false">SUMPRODUCT('Communication Log'!E$5:E$7=3,'Communication Log'!B$5:B$7=F135)</f>
        <v>0</v>
      </c>
      <c r="R135" s="74"/>
      <c r="S135" s="71"/>
      <c r="T135" s="72" t="s">
        <v>84</v>
      </c>
      <c r="U135" s="73"/>
      <c r="V135" s="73"/>
      <c r="W135" s="64"/>
      <c r="X135" s="72" t="s">
        <v>84</v>
      </c>
      <c r="Y135" s="73"/>
      <c r="Z135" s="74"/>
      <c r="AA135" s="76"/>
      <c r="AB135" s="73"/>
      <c r="AC135" s="73"/>
      <c r="AD135" s="73"/>
      <c r="CY135" s="0"/>
      <c r="CZ135" s="0"/>
      <c r="DA135" s="0"/>
      <c r="DB135" s="0"/>
    </row>
    <row r="136" customFormat="false" ht="12.95" hidden="false" customHeight="true" outlineLevel="0" collapsed="false">
      <c r="A136" s="59"/>
      <c r="B136" s="60" t="n">
        <f aca="false">RANK(C136,C$4:C$504)</f>
        <v>6</v>
      </c>
      <c r="C136" s="61" t="n">
        <f aca="false">IF(AND(A136&gt;4,A136&lt;7),H136,0)</f>
        <v>0</v>
      </c>
      <c r="D136" s="62" t="str">
        <f aca="false">IF(A136&gt;6,'Sales Stage Names'!B$11,IF(A136&gt;5,'Sales Stage Names'!B$10,IF(A136&gt;4,'Sales Stage Names'!B$9,IF(A136&gt;3,'Sales Stage Names'!B$8,IF(A136&gt;2,'Sales Stage Names'!B$7,IF(A136&gt;1,'Sales Stage Names'!B$6,IF(A136&gt;0,'Sales Stage Names'!B$5,IF(A136="",'Sales Stage Names'!B$2,IF(A136&gt;-1,'Sales Stage Names'!B$4,'Sales Stage Names'!B$3)))))))))</f>
        <v>Not Assigned</v>
      </c>
      <c r="E136" s="63" t="str">
        <f aca="false">IF(A136&gt;6,"Customer",IF(A136&gt;1,"Target",IF(A136="","T",IF(A136&gt;0,"Dormant","Disqualified"))))</f>
        <v>T</v>
      </c>
      <c r="F136" s="64"/>
      <c r="G136" s="65" t="str">
        <f aca="false">IF((R136&lt;Dashboard!$M$1),"Yes","No")</f>
        <v>Yes</v>
      </c>
      <c r="H136" s="61" t="n">
        <f aca="false">I136/100*J136</f>
        <v>0</v>
      </c>
      <c r="I136" s="59"/>
      <c r="J136" s="61" t="n">
        <f aca="false">K136*L136</f>
        <v>0</v>
      </c>
      <c r="K136" s="66"/>
      <c r="L136" s="67"/>
      <c r="M136" s="59"/>
      <c r="N136" s="68"/>
      <c r="O136" s="69" t="n">
        <f aca="false">SUMPRODUCT('Communication Log'!E$5:E$7=1,'Communication Log'!B$5:B$7=F136)</f>
        <v>0</v>
      </c>
      <c r="P136" s="69" t="n">
        <f aca="false">SUMPRODUCT('Communication Log'!E$5:E$7=2,'Communication Log'!B$5:B$7=F136)</f>
        <v>0</v>
      </c>
      <c r="Q136" s="69" t="n">
        <f aca="false">SUMPRODUCT('Communication Log'!E$5:E$7=3,'Communication Log'!B$5:B$7=F136)</f>
        <v>0</v>
      </c>
      <c r="R136" s="74"/>
      <c r="S136" s="71"/>
      <c r="T136" s="72" t="s">
        <v>84</v>
      </c>
      <c r="U136" s="73"/>
      <c r="V136" s="73"/>
      <c r="W136" s="64"/>
      <c r="X136" s="72" t="s">
        <v>84</v>
      </c>
      <c r="Y136" s="73"/>
      <c r="Z136" s="74"/>
      <c r="AA136" s="76"/>
      <c r="AB136" s="73"/>
      <c r="AC136" s="73"/>
      <c r="AD136" s="73"/>
      <c r="CY136" s="0"/>
      <c r="CZ136" s="0"/>
      <c r="DA136" s="0"/>
      <c r="DB136" s="0"/>
    </row>
    <row r="137" customFormat="false" ht="12.95" hidden="false" customHeight="true" outlineLevel="0" collapsed="false">
      <c r="A137" s="59"/>
      <c r="B137" s="60" t="n">
        <f aca="false">RANK(C137,C$4:C$504)</f>
        <v>6</v>
      </c>
      <c r="C137" s="61" t="n">
        <f aca="false">IF(AND(A137&gt;4,A137&lt;7),H137,0)</f>
        <v>0</v>
      </c>
      <c r="D137" s="62" t="str">
        <f aca="false">IF(A137&gt;6,'Sales Stage Names'!B$11,IF(A137&gt;5,'Sales Stage Names'!B$10,IF(A137&gt;4,'Sales Stage Names'!B$9,IF(A137&gt;3,'Sales Stage Names'!B$8,IF(A137&gt;2,'Sales Stage Names'!B$7,IF(A137&gt;1,'Sales Stage Names'!B$6,IF(A137&gt;0,'Sales Stage Names'!B$5,IF(A137="",'Sales Stage Names'!B$2,IF(A137&gt;-1,'Sales Stage Names'!B$4,'Sales Stage Names'!B$3)))))))))</f>
        <v>Not Assigned</v>
      </c>
      <c r="E137" s="63" t="str">
        <f aca="false">IF(A137&gt;6,"Customer",IF(A137&gt;1,"Target",IF(A137="","T",IF(A137&gt;0,"Dormant","Disqualified"))))</f>
        <v>T</v>
      </c>
      <c r="F137" s="64"/>
      <c r="G137" s="65" t="str">
        <f aca="false">IF((R137&lt;Dashboard!$M$1),"Yes","No")</f>
        <v>Yes</v>
      </c>
      <c r="H137" s="61" t="n">
        <f aca="false">I137/100*J137</f>
        <v>0</v>
      </c>
      <c r="I137" s="59"/>
      <c r="J137" s="61" t="n">
        <f aca="false">K137*L137</f>
        <v>0</v>
      </c>
      <c r="K137" s="66"/>
      <c r="L137" s="67"/>
      <c r="M137" s="59"/>
      <c r="N137" s="68"/>
      <c r="O137" s="69" t="n">
        <f aca="false">SUMPRODUCT('Communication Log'!E$5:E$7=1,'Communication Log'!B$5:B$7=F137)</f>
        <v>0</v>
      </c>
      <c r="P137" s="69" t="n">
        <f aca="false">SUMPRODUCT('Communication Log'!E$5:E$7=2,'Communication Log'!B$5:B$7=F137)</f>
        <v>0</v>
      </c>
      <c r="Q137" s="69" t="n">
        <f aca="false">SUMPRODUCT('Communication Log'!E$5:E$7=3,'Communication Log'!B$5:B$7=F137)</f>
        <v>0</v>
      </c>
      <c r="R137" s="74"/>
      <c r="S137" s="71"/>
      <c r="T137" s="72" t="s">
        <v>84</v>
      </c>
      <c r="U137" s="73"/>
      <c r="V137" s="73"/>
      <c r="W137" s="64"/>
      <c r="X137" s="72" t="s">
        <v>84</v>
      </c>
      <c r="Y137" s="73"/>
      <c r="Z137" s="74"/>
      <c r="AA137" s="76"/>
      <c r="AB137" s="73"/>
      <c r="AC137" s="73"/>
      <c r="AD137" s="73"/>
      <c r="CY137" s="0"/>
      <c r="CZ137" s="0"/>
      <c r="DA137" s="0"/>
      <c r="DB137" s="0"/>
    </row>
    <row r="138" customFormat="false" ht="12.95" hidden="false" customHeight="true" outlineLevel="0" collapsed="false">
      <c r="A138" s="59"/>
      <c r="B138" s="60" t="n">
        <f aca="false">RANK(C138,C$4:C$504)</f>
        <v>6</v>
      </c>
      <c r="C138" s="61" t="n">
        <f aca="false">IF(AND(A138&gt;4,A138&lt;7),H138,0)</f>
        <v>0</v>
      </c>
      <c r="D138" s="62" t="str">
        <f aca="false">IF(A138&gt;6,'Sales Stage Names'!B$11,IF(A138&gt;5,'Sales Stage Names'!B$10,IF(A138&gt;4,'Sales Stage Names'!B$9,IF(A138&gt;3,'Sales Stage Names'!B$8,IF(A138&gt;2,'Sales Stage Names'!B$7,IF(A138&gt;1,'Sales Stage Names'!B$6,IF(A138&gt;0,'Sales Stage Names'!B$5,IF(A138="",'Sales Stage Names'!B$2,IF(A138&gt;-1,'Sales Stage Names'!B$4,'Sales Stage Names'!B$3)))))))))</f>
        <v>Not Assigned</v>
      </c>
      <c r="E138" s="63" t="str">
        <f aca="false">IF(A138&gt;6,"Customer",IF(A138&gt;1,"Target",IF(A138="","T",IF(A138&gt;0,"Dormant","Disqualified"))))</f>
        <v>T</v>
      </c>
      <c r="F138" s="64"/>
      <c r="G138" s="65" t="str">
        <f aca="false">IF((R138&lt;Dashboard!$M$1),"Yes","No")</f>
        <v>Yes</v>
      </c>
      <c r="H138" s="61" t="n">
        <f aca="false">I138/100*J138</f>
        <v>0</v>
      </c>
      <c r="I138" s="59"/>
      <c r="J138" s="61" t="n">
        <f aca="false">K138*L138</f>
        <v>0</v>
      </c>
      <c r="K138" s="66"/>
      <c r="L138" s="67"/>
      <c r="M138" s="59"/>
      <c r="N138" s="68"/>
      <c r="O138" s="69" t="n">
        <f aca="false">SUMPRODUCT('Communication Log'!E$5:E$7=1,'Communication Log'!B$5:B$7=F138)</f>
        <v>0</v>
      </c>
      <c r="P138" s="69" t="n">
        <f aca="false">SUMPRODUCT('Communication Log'!E$5:E$7=2,'Communication Log'!B$5:B$7=F138)</f>
        <v>0</v>
      </c>
      <c r="Q138" s="69" t="n">
        <f aca="false">SUMPRODUCT('Communication Log'!E$5:E$7=3,'Communication Log'!B$5:B$7=F138)</f>
        <v>0</v>
      </c>
      <c r="R138" s="74"/>
      <c r="S138" s="71"/>
      <c r="T138" s="72" t="s">
        <v>84</v>
      </c>
      <c r="U138" s="73"/>
      <c r="V138" s="73"/>
      <c r="W138" s="64"/>
      <c r="X138" s="72" t="s">
        <v>84</v>
      </c>
      <c r="Y138" s="73"/>
      <c r="Z138" s="74"/>
      <c r="AA138" s="76"/>
      <c r="AB138" s="73"/>
      <c r="AC138" s="73"/>
      <c r="AD138" s="73"/>
      <c r="CY138" s="0"/>
      <c r="CZ138" s="0"/>
      <c r="DA138" s="0"/>
      <c r="DB138" s="0"/>
    </row>
    <row r="139" customFormat="false" ht="12.95" hidden="false" customHeight="true" outlineLevel="0" collapsed="false">
      <c r="A139" s="59"/>
      <c r="B139" s="60" t="n">
        <f aca="false">RANK(C139,C$4:C$504)</f>
        <v>6</v>
      </c>
      <c r="C139" s="61" t="n">
        <f aca="false">IF(AND(A139&gt;4,A139&lt;7),H139,0)</f>
        <v>0</v>
      </c>
      <c r="D139" s="62" t="str">
        <f aca="false">IF(A139&gt;6,'Sales Stage Names'!B$11,IF(A139&gt;5,'Sales Stage Names'!B$10,IF(A139&gt;4,'Sales Stage Names'!B$9,IF(A139&gt;3,'Sales Stage Names'!B$8,IF(A139&gt;2,'Sales Stage Names'!B$7,IF(A139&gt;1,'Sales Stage Names'!B$6,IF(A139&gt;0,'Sales Stage Names'!B$5,IF(A139="",'Sales Stage Names'!B$2,IF(A139&gt;-1,'Sales Stage Names'!B$4,'Sales Stage Names'!B$3)))))))))</f>
        <v>Not Assigned</v>
      </c>
      <c r="E139" s="63" t="str">
        <f aca="false">IF(A139&gt;6,"Customer",IF(A139&gt;1,"Target",IF(A139="","T",IF(A139&gt;0,"Dormant","Disqualified"))))</f>
        <v>T</v>
      </c>
      <c r="F139" s="64"/>
      <c r="G139" s="65" t="str">
        <f aca="false">IF((R139&lt;Dashboard!$M$1),"Yes","No")</f>
        <v>Yes</v>
      </c>
      <c r="H139" s="61" t="n">
        <f aca="false">I139/100*J139</f>
        <v>0</v>
      </c>
      <c r="I139" s="59"/>
      <c r="J139" s="61" t="n">
        <f aca="false">K139*L139</f>
        <v>0</v>
      </c>
      <c r="K139" s="66"/>
      <c r="L139" s="67"/>
      <c r="M139" s="59"/>
      <c r="N139" s="68"/>
      <c r="O139" s="69" t="n">
        <f aca="false">SUMPRODUCT('Communication Log'!E$5:E$7=1,'Communication Log'!B$5:B$7=F139)</f>
        <v>0</v>
      </c>
      <c r="P139" s="69" t="n">
        <f aca="false">SUMPRODUCT('Communication Log'!E$5:E$7=2,'Communication Log'!B$5:B$7=F139)</f>
        <v>0</v>
      </c>
      <c r="Q139" s="69" t="n">
        <f aca="false">SUMPRODUCT('Communication Log'!E$5:E$7=3,'Communication Log'!B$5:B$7=F139)</f>
        <v>0</v>
      </c>
      <c r="R139" s="74"/>
      <c r="S139" s="71"/>
      <c r="T139" s="72" t="s">
        <v>84</v>
      </c>
      <c r="U139" s="73"/>
      <c r="V139" s="73"/>
      <c r="W139" s="64"/>
      <c r="X139" s="72" t="s">
        <v>84</v>
      </c>
      <c r="Y139" s="73"/>
      <c r="Z139" s="74"/>
      <c r="AA139" s="76"/>
      <c r="AB139" s="73"/>
      <c r="AC139" s="73"/>
      <c r="AD139" s="73"/>
      <c r="CY139" s="0"/>
      <c r="CZ139" s="0"/>
      <c r="DA139" s="0"/>
      <c r="DB139" s="0"/>
    </row>
    <row r="140" customFormat="false" ht="12.95" hidden="false" customHeight="true" outlineLevel="0" collapsed="false">
      <c r="A140" s="59"/>
      <c r="B140" s="60" t="n">
        <f aca="false">RANK(C140,C$4:C$504)</f>
        <v>6</v>
      </c>
      <c r="C140" s="61" t="n">
        <f aca="false">IF(AND(A140&gt;4,A140&lt;7),H140,0)</f>
        <v>0</v>
      </c>
      <c r="D140" s="62" t="str">
        <f aca="false">IF(A140&gt;6,'Sales Stage Names'!B$11,IF(A140&gt;5,'Sales Stage Names'!B$10,IF(A140&gt;4,'Sales Stage Names'!B$9,IF(A140&gt;3,'Sales Stage Names'!B$8,IF(A140&gt;2,'Sales Stage Names'!B$7,IF(A140&gt;1,'Sales Stage Names'!B$6,IF(A140&gt;0,'Sales Stage Names'!B$5,IF(A140="",'Sales Stage Names'!B$2,IF(A140&gt;-1,'Sales Stage Names'!B$4,'Sales Stage Names'!B$3)))))))))</f>
        <v>Not Assigned</v>
      </c>
      <c r="E140" s="63" t="str">
        <f aca="false">IF(A140&gt;6,"Customer",IF(A140&gt;1,"Target",IF(A140="","T",IF(A140&gt;0,"Dormant","Disqualified"))))</f>
        <v>T</v>
      </c>
      <c r="F140" s="64"/>
      <c r="G140" s="65" t="str">
        <f aca="false">IF((R140&lt;Dashboard!$M$1),"Yes","No")</f>
        <v>Yes</v>
      </c>
      <c r="H140" s="61" t="n">
        <f aca="false">I140/100*J140</f>
        <v>0</v>
      </c>
      <c r="I140" s="59"/>
      <c r="J140" s="61" t="n">
        <f aca="false">K140*L140</f>
        <v>0</v>
      </c>
      <c r="K140" s="66"/>
      <c r="L140" s="67"/>
      <c r="M140" s="59"/>
      <c r="N140" s="68"/>
      <c r="O140" s="69" t="n">
        <f aca="false">SUMPRODUCT('Communication Log'!E$5:E$7=1,'Communication Log'!B$5:B$7=F140)</f>
        <v>0</v>
      </c>
      <c r="P140" s="69" t="n">
        <f aca="false">SUMPRODUCT('Communication Log'!E$5:E$7=2,'Communication Log'!B$5:B$7=F140)</f>
        <v>0</v>
      </c>
      <c r="Q140" s="69" t="n">
        <f aca="false">SUMPRODUCT('Communication Log'!E$5:E$7=3,'Communication Log'!B$5:B$7=F140)</f>
        <v>0</v>
      </c>
      <c r="R140" s="74"/>
      <c r="S140" s="71"/>
      <c r="T140" s="72" t="s">
        <v>84</v>
      </c>
      <c r="U140" s="73"/>
      <c r="V140" s="73"/>
      <c r="W140" s="64"/>
      <c r="X140" s="72" t="s">
        <v>84</v>
      </c>
      <c r="Y140" s="73"/>
      <c r="Z140" s="74"/>
      <c r="AA140" s="76"/>
      <c r="AB140" s="73"/>
      <c r="AC140" s="73"/>
      <c r="AD140" s="73"/>
      <c r="CY140" s="0"/>
      <c r="CZ140" s="0"/>
      <c r="DA140" s="0"/>
      <c r="DB140" s="0"/>
    </row>
    <row r="141" customFormat="false" ht="12.95" hidden="false" customHeight="true" outlineLevel="0" collapsed="false">
      <c r="A141" s="59"/>
      <c r="B141" s="60" t="n">
        <f aca="false">RANK(C141,C$4:C$504)</f>
        <v>6</v>
      </c>
      <c r="C141" s="61" t="n">
        <f aca="false">IF(AND(A141&gt;4,A141&lt;7),H141,0)</f>
        <v>0</v>
      </c>
      <c r="D141" s="62" t="str">
        <f aca="false">IF(A141&gt;6,'Sales Stage Names'!B$11,IF(A141&gt;5,'Sales Stage Names'!B$10,IF(A141&gt;4,'Sales Stage Names'!B$9,IF(A141&gt;3,'Sales Stage Names'!B$8,IF(A141&gt;2,'Sales Stage Names'!B$7,IF(A141&gt;1,'Sales Stage Names'!B$6,IF(A141&gt;0,'Sales Stage Names'!B$5,IF(A141="",'Sales Stage Names'!B$2,IF(A141&gt;-1,'Sales Stage Names'!B$4,'Sales Stage Names'!B$3)))))))))</f>
        <v>Not Assigned</v>
      </c>
      <c r="E141" s="63" t="str">
        <f aca="false">IF(A141&gt;6,"Customer",IF(A141&gt;1,"Target",IF(A141="","T",IF(A141&gt;0,"Dormant","Disqualified"))))</f>
        <v>T</v>
      </c>
      <c r="F141" s="64"/>
      <c r="G141" s="65" t="str">
        <f aca="false">IF((R141&lt;Dashboard!$M$1),"Yes","No")</f>
        <v>Yes</v>
      </c>
      <c r="H141" s="61" t="n">
        <f aca="false">I141/100*J141</f>
        <v>0</v>
      </c>
      <c r="I141" s="59"/>
      <c r="J141" s="61" t="n">
        <f aca="false">K141*L141</f>
        <v>0</v>
      </c>
      <c r="K141" s="66"/>
      <c r="L141" s="67"/>
      <c r="M141" s="59"/>
      <c r="N141" s="68"/>
      <c r="O141" s="69" t="n">
        <f aca="false">SUMPRODUCT('Communication Log'!E$5:E$7=1,'Communication Log'!B$5:B$7=F141)</f>
        <v>0</v>
      </c>
      <c r="P141" s="69" t="n">
        <f aca="false">SUMPRODUCT('Communication Log'!E$5:E$7=2,'Communication Log'!B$5:B$7=F141)</f>
        <v>0</v>
      </c>
      <c r="Q141" s="69" t="n">
        <f aca="false">SUMPRODUCT('Communication Log'!E$5:E$7=3,'Communication Log'!B$5:B$7=F141)</f>
        <v>0</v>
      </c>
      <c r="R141" s="74"/>
      <c r="S141" s="71"/>
      <c r="T141" s="72" t="s">
        <v>84</v>
      </c>
      <c r="U141" s="73"/>
      <c r="V141" s="73"/>
      <c r="W141" s="64"/>
      <c r="X141" s="72" t="s">
        <v>84</v>
      </c>
      <c r="Y141" s="73"/>
      <c r="Z141" s="74"/>
      <c r="AA141" s="76"/>
      <c r="AB141" s="73"/>
      <c r="AC141" s="73"/>
      <c r="AD141" s="73"/>
      <c r="CY141" s="0"/>
      <c r="CZ141" s="0"/>
      <c r="DA141" s="0"/>
      <c r="DB141" s="0"/>
    </row>
    <row r="142" customFormat="false" ht="12.95" hidden="false" customHeight="true" outlineLevel="0" collapsed="false">
      <c r="A142" s="59"/>
      <c r="B142" s="60" t="n">
        <f aca="false">RANK(C142,C$4:C$504)</f>
        <v>6</v>
      </c>
      <c r="C142" s="61" t="n">
        <f aca="false">IF(AND(A142&gt;4,A142&lt;7),H142,0)</f>
        <v>0</v>
      </c>
      <c r="D142" s="62" t="str">
        <f aca="false">IF(A142&gt;6,'Sales Stage Names'!B$11,IF(A142&gt;5,'Sales Stage Names'!B$10,IF(A142&gt;4,'Sales Stage Names'!B$9,IF(A142&gt;3,'Sales Stage Names'!B$8,IF(A142&gt;2,'Sales Stage Names'!B$7,IF(A142&gt;1,'Sales Stage Names'!B$6,IF(A142&gt;0,'Sales Stage Names'!B$5,IF(A142="",'Sales Stage Names'!B$2,IF(A142&gt;-1,'Sales Stage Names'!B$4,'Sales Stage Names'!B$3)))))))))</f>
        <v>Not Assigned</v>
      </c>
      <c r="E142" s="63" t="str">
        <f aca="false">IF(A142&gt;6,"Customer",IF(A142&gt;1,"Target",IF(A142="","T",IF(A142&gt;0,"Dormant","Disqualified"))))</f>
        <v>T</v>
      </c>
      <c r="F142" s="64"/>
      <c r="G142" s="65" t="str">
        <f aca="false">IF((R142&lt;Dashboard!$M$1),"Yes","No")</f>
        <v>Yes</v>
      </c>
      <c r="H142" s="61" t="n">
        <f aca="false">I142/100*J142</f>
        <v>0</v>
      </c>
      <c r="I142" s="59"/>
      <c r="J142" s="61" t="n">
        <f aca="false">K142*L142</f>
        <v>0</v>
      </c>
      <c r="K142" s="66"/>
      <c r="L142" s="67"/>
      <c r="M142" s="59"/>
      <c r="N142" s="68"/>
      <c r="O142" s="69" t="n">
        <f aca="false">SUMPRODUCT('Communication Log'!E$5:E$7=1,'Communication Log'!B$5:B$7=F142)</f>
        <v>0</v>
      </c>
      <c r="P142" s="69" t="n">
        <f aca="false">SUMPRODUCT('Communication Log'!E$5:E$7=2,'Communication Log'!B$5:B$7=F142)</f>
        <v>0</v>
      </c>
      <c r="Q142" s="69" t="n">
        <f aca="false">SUMPRODUCT('Communication Log'!E$5:E$7=3,'Communication Log'!B$5:B$7=F142)</f>
        <v>0</v>
      </c>
      <c r="R142" s="74"/>
      <c r="S142" s="71"/>
      <c r="T142" s="72" t="s">
        <v>84</v>
      </c>
      <c r="U142" s="73"/>
      <c r="V142" s="73"/>
      <c r="W142" s="64"/>
      <c r="X142" s="72" t="s">
        <v>84</v>
      </c>
      <c r="Y142" s="73"/>
      <c r="Z142" s="74"/>
      <c r="AA142" s="76"/>
      <c r="AB142" s="73"/>
      <c r="AC142" s="73"/>
      <c r="AD142" s="73"/>
      <c r="CY142" s="0"/>
      <c r="CZ142" s="0"/>
      <c r="DA142" s="0"/>
      <c r="DB142" s="0"/>
    </row>
    <row r="143" customFormat="false" ht="12.95" hidden="false" customHeight="true" outlineLevel="0" collapsed="false">
      <c r="A143" s="59"/>
      <c r="B143" s="60" t="n">
        <f aca="false">RANK(C143,C$4:C$504)</f>
        <v>6</v>
      </c>
      <c r="C143" s="61" t="n">
        <f aca="false">IF(AND(A143&gt;4,A143&lt;7),H143,0)</f>
        <v>0</v>
      </c>
      <c r="D143" s="62" t="str">
        <f aca="false">IF(A143&gt;6,'Sales Stage Names'!B$11,IF(A143&gt;5,'Sales Stage Names'!B$10,IF(A143&gt;4,'Sales Stage Names'!B$9,IF(A143&gt;3,'Sales Stage Names'!B$8,IF(A143&gt;2,'Sales Stage Names'!B$7,IF(A143&gt;1,'Sales Stage Names'!B$6,IF(A143&gt;0,'Sales Stage Names'!B$5,IF(A143="",'Sales Stage Names'!B$2,IF(A143&gt;-1,'Sales Stage Names'!B$4,'Sales Stage Names'!B$3)))))))))</f>
        <v>Not Assigned</v>
      </c>
      <c r="E143" s="63" t="str">
        <f aca="false">IF(A143&gt;6,"Customer",IF(A143&gt;1,"Target",IF(A143="","T",IF(A143&gt;0,"Dormant","Disqualified"))))</f>
        <v>T</v>
      </c>
      <c r="F143" s="64"/>
      <c r="G143" s="65" t="str">
        <f aca="false">IF((R143&lt;Dashboard!$M$1),"Yes","No")</f>
        <v>Yes</v>
      </c>
      <c r="H143" s="61" t="n">
        <f aca="false">I143/100*J143</f>
        <v>0</v>
      </c>
      <c r="I143" s="59"/>
      <c r="J143" s="61" t="n">
        <f aca="false">K143*L143</f>
        <v>0</v>
      </c>
      <c r="K143" s="66"/>
      <c r="L143" s="67"/>
      <c r="M143" s="59"/>
      <c r="N143" s="68"/>
      <c r="O143" s="69" t="n">
        <f aca="false">SUMPRODUCT('Communication Log'!E$5:E$7=1,'Communication Log'!B$5:B$7=F143)</f>
        <v>0</v>
      </c>
      <c r="P143" s="69" t="n">
        <f aca="false">SUMPRODUCT('Communication Log'!E$5:E$7=2,'Communication Log'!B$5:B$7=F143)</f>
        <v>0</v>
      </c>
      <c r="Q143" s="69" t="n">
        <f aca="false">SUMPRODUCT('Communication Log'!E$5:E$7=3,'Communication Log'!B$5:B$7=F143)</f>
        <v>0</v>
      </c>
      <c r="R143" s="74"/>
      <c r="S143" s="71"/>
      <c r="T143" s="72" t="s">
        <v>84</v>
      </c>
      <c r="U143" s="73"/>
      <c r="V143" s="73"/>
      <c r="W143" s="64"/>
      <c r="X143" s="72" t="s">
        <v>84</v>
      </c>
      <c r="Y143" s="73"/>
      <c r="Z143" s="74"/>
      <c r="AA143" s="76"/>
      <c r="AB143" s="73"/>
      <c r="AC143" s="73"/>
      <c r="AD143" s="73"/>
      <c r="CY143" s="0"/>
      <c r="CZ143" s="0"/>
      <c r="DA143" s="0"/>
      <c r="DB143" s="0"/>
    </row>
    <row r="144" customFormat="false" ht="12.95" hidden="false" customHeight="true" outlineLevel="0" collapsed="false">
      <c r="A144" s="59"/>
      <c r="B144" s="60" t="n">
        <f aca="false">RANK(C144,C$4:C$504)</f>
        <v>6</v>
      </c>
      <c r="C144" s="61" t="n">
        <f aca="false">IF(AND(A144&gt;4,A144&lt;7),H144,0)</f>
        <v>0</v>
      </c>
      <c r="D144" s="62" t="str">
        <f aca="false">IF(A144&gt;6,'Sales Stage Names'!B$11,IF(A144&gt;5,'Sales Stage Names'!B$10,IF(A144&gt;4,'Sales Stage Names'!B$9,IF(A144&gt;3,'Sales Stage Names'!B$8,IF(A144&gt;2,'Sales Stage Names'!B$7,IF(A144&gt;1,'Sales Stage Names'!B$6,IF(A144&gt;0,'Sales Stage Names'!B$5,IF(A144="",'Sales Stage Names'!B$2,IF(A144&gt;-1,'Sales Stage Names'!B$4,'Sales Stage Names'!B$3)))))))))</f>
        <v>Not Assigned</v>
      </c>
      <c r="E144" s="63" t="str">
        <f aca="false">IF(A144&gt;6,"Customer",IF(A144&gt;1,"Target",IF(A144="","T",IF(A144&gt;0,"Dormant","Disqualified"))))</f>
        <v>T</v>
      </c>
      <c r="F144" s="64"/>
      <c r="G144" s="65" t="str">
        <f aca="false">IF((R144&lt;Dashboard!$M$1),"Yes","No")</f>
        <v>Yes</v>
      </c>
      <c r="H144" s="61" t="n">
        <f aca="false">I144/100*J144</f>
        <v>0</v>
      </c>
      <c r="I144" s="59"/>
      <c r="J144" s="61" t="n">
        <f aca="false">K144*L144</f>
        <v>0</v>
      </c>
      <c r="K144" s="66"/>
      <c r="L144" s="67"/>
      <c r="M144" s="59"/>
      <c r="N144" s="68"/>
      <c r="O144" s="69" t="n">
        <f aca="false">SUMPRODUCT('Communication Log'!E$5:E$7=1,'Communication Log'!B$5:B$7=F144)</f>
        <v>0</v>
      </c>
      <c r="P144" s="69" t="n">
        <f aca="false">SUMPRODUCT('Communication Log'!E$5:E$7=2,'Communication Log'!B$5:B$7=F144)</f>
        <v>0</v>
      </c>
      <c r="Q144" s="69" t="n">
        <f aca="false">SUMPRODUCT('Communication Log'!E$5:E$7=3,'Communication Log'!B$5:B$7=F144)</f>
        <v>0</v>
      </c>
      <c r="R144" s="74"/>
      <c r="S144" s="71"/>
      <c r="T144" s="72" t="s">
        <v>84</v>
      </c>
      <c r="U144" s="73"/>
      <c r="V144" s="73"/>
      <c r="W144" s="64"/>
      <c r="X144" s="72" t="s">
        <v>84</v>
      </c>
      <c r="Y144" s="73"/>
      <c r="Z144" s="74"/>
      <c r="AA144" s="76"/>
      <c r="AB144" s="73"/>
      <c r="AC144" s="73"/>
      <c r="AD144" s="73"/>
      <c r="CY144" s="0"/>
      <c r="CZ144" s="0"/>
      <c r="DA144" s="0"/>
      <c r="DB144" s="0"/>
    </row>
    <row r="145" customFormat="false" ht="12.95" hidden="false" customHeight="true" outlineLevel="0" collapsed="false">
      <c r="A145" s="59"/>
      <c r="B145" s="60" t="n">
        <f aca="false">RANK(C145,C$4:C$504)</f>
        <v>6</v>
      </c>
      <c r="C145" s="61" t="n">
        <f aca="false">IF(AND(A145&gt;4,A145&lt;7),H145,0)</f>
        <v>0</v>
      </c>
      <c r="D145" s="62" t="str">
        <f aca="false">IF(A145&gt;6,'Sales Stage Names'!B$11,IF(A145&gt;5,'Sales Stage Names'!B$10,IF(A145&gt;4,'Sales Stage Names'!B$9,IF(A145&gt;3,'Sales Stage Names'!B$8,IF(A145&gt;2,'Sales Stage Names'!B$7,IF(A145&gt;1,'Sales Stage Names'!B$6,IF(A145&gt;0,'Sales Stage Names'!B$5,IF(A145="",'Sales Stage Names'!B$2,IF(A145&gt;-1,'Sales Stage Names'!B$4,'Sales Stage Names'!B$3)))))))))</f>
        <v>Not Assigned</v>
      </c>
      <c r="E145" s="63" t="str">
        <f aca="false">IF(A145&gt;6,"Customer",IF(A145&gt;1,"Target",IF(A145="","T",IF(A145&gt;0,"Dormant","Disqualified"))))</f>
        <v>T</v>
      </c>
      <c r="F145" s="64"/>
      <c r="G145" s="65" t="str">
        <f aca="false">IF((R145&lt;Dashboard!$M$1),"Yes","No")</f>
        <v>Yes</v>
      </c>
      <c r="H145" s="61" t="n">
        <f aca="false">I145/100*J145</f>
        <v>0</v>
      </c>
      <c r="I145" s="59"/>
      <c r="J145" s="61" t="n">
        <f aca="false">K145*L145</f>
        <v>0</v>
      </c>
      <c r="K145" s="66"/>
      <c r="L145" s="67"/>
      <c r="M145" s="59"/>
      <c r="N145" s="68"/>
      <c r="O145" s="69" t="n">
        <f aca="false">SUMPRODUCT('Communication Log'!E$5:E$7=1,'Communication Log'!B$5:B$7=F145)</f>
        <v>0</v>
      </c>
      <c r="P145" s="69" t="n">
        <f aca="false">SUMPRODUCT('Communication Log'!E$5:E$7=2,'Communication Log'!B$5:B$7=F145)</f>
        <v>0</v>
      </c>
      <c r="Q145" s="69" t="n">
        <f aca="false">SUMPRODUCT('Communication Log'!E$5:E$7=3,'Communication Log'!B$5:B$7=F145)</f>
        <v>0</v>
      </c>
      <c r="R145" s="74"/>
      <c r="S145" s="71"/>
      <c r="T145" s="72" t="s">
        <v>84</v>
      </c>
      <c r="U145" s="73"/>
      <c r="V145" s="73"/>
      <c r="W145" s="64"/>
      <c r="X145" s="72" t="s">
        <v>84</v>
      </c>
      <c r="Y145" s="73"/>
      <c r="Z145" s="74"/>
      <c r="AA145" s="76"/>
      <c r="AB145" s="73"/>
      <c r="AC145" s="73"/>
      <c r="AD145" s="73"/>
      <c r="CY145" s="0"/>
      <c r="CZ145" s="0"/>
      <c r="DA145" s="0"/>
      <c r="DB145" s="0"/>
    </row>
    <row r="146" customFormat="false" ht="12.95" hidden="false" customHeight="true" outlineLevel="0" collapsed="false">
      <c r="A146" s="59"/>
      <c r="B146" s="60" t="n">
        <f aca="false">RANK(C146,C$4:C$504)</f>
        <v>6</v>
      </c>
      <c r="C146" s="61" t="n">
        <f aca="false">IF(AND(A146&gt;4,A146&lt;7),H146,0)</f>
        <v>0</v>
      </c>
      <c r="D146" s="62" t="str">
        <f aca="false">IF(A146&gt;6,'Sales Stage Names'!B$11,IF(A146&gt;5,'Sales Stage Names'!B$10,IF(A146&gt;4,'Sales Stage Names'!B$9,IF(A146&gt;3,'Sales Stage Names'!B$8,IF(A146&gt;2,'Sales Stage Names'!B$7,IF(A146&gt;1,'Sales Stage Names'!B$6,IF(A146&gt;0,'Sales Stage Names'!B$5,IF(A146="",'Sales Stage Names'!B$2,IF(A146&gt;-1,'Sales Stage Names'!B$4,'Sales Stage Names'!B$3)))))))))</f>
        <v>Not Assigned</v>
      </c>
      <c r="E146" s="63" t="str">
        <f aca="false">IF(A146&gt;6,"Customer",IF(A146&gt;1,"Target",IF(A146="","T",IF(A146&gt;0,"Dormant","Disqualified"))))</f>
        <v>T</v>
      </c>
      <c r="F146" s="64"/>
      <c r="G146" s="65" t="str">
        <f aca="false">IF((R146&lt;Dashboard!$M$1),"Yes","No")</f>
        <v>Yes</v>
      </c>
      <c r="H146" s="61" t="n">
        <f aca="false">I146/100*J146</f>
        <v>0</v>
      </c>
      <c r="I146" s="59"/>
      <c r="J146" s="61" t="n">
        <f aca="false">K146*L146</f>
        <v>0</v>
      </c>
      <c r="K146" s="66"/>
      <c r="L146" s="67"/>
      <c r="M146" s="59"/>
      <c r="N146" s="68"/>
      <c r="O146" s="69" t="n">
        <f aca="false">SUMPRODUCT('Communication Log'!E$5:E$7=1,'Communication Log'!B$5:B$7=F146)</f>
        <v>0</v>
      </c>
      <c r="P146" s="69" t="n">
        <f aca="false">SUMPRODUCT('Communication Log'!E$5:E$7=2,'Communication Log'!B$5:B$7=F146)</f>
        <v>0</v>
      </c>
      <c r="Q146" s="69" t="n">
        <f aca="false">SUMPRODUCT('Communication Log'!E$5:E$7=3,'Communication Log'!B$5:B$7=F146)</f>
        <v>0</v>
      </c>
      <c r="R146" s="74"/>
      <c r="S146" s="71"/>
      <c r="T146" s="72" t="s">
        <v>84</v>
      </c>
      <c r="U146" s="73"/>
      <c r="V146" s="73"/>
      <c r="W146" s="64"/>
      <c r="X146" s="72" t="s">
        <v>84</v>
      </c>
      <c r="Y146" s="73"/>
      <c r="Z146" s="74"/>
      <c r="AA146" s="76"/>
      <c r="AB146" s="73"/>
      <c r="AC146" s="73"/>
      <c r="AD146" s="73"/>
      <c r="CY146" s="0"/>
      <c r="CZ146" s="0"/>
      <c r="DA146" s="0"/>
      <c r="DB146" s="0"/>
    </row>
    <row r="147" customFormat="false" ht="12.95" hidden="false" customHeight="true" outlineLevel="0" collapsed="false">
      <c r="A147" s="59"/>
      <c r="B147" s="60" t="n">
        <f aca="false">RANK(C147,C$4:C$504)</f>
        <v>6</v>
      </c>
      <c r="C147" s="61" t="n">
        <f aca="false">IF(AND(A147&gt;4,A147&lt;7),H147,0)</f>
        <v>0</v>
      </c>
      <c r="D147" s="62" t="str">
        <f aca="false">IF(A147&gt;6,'Sales Stage Names'!B$11,IF(A147&gt;5,'Sales Stage Names'!B$10,IF(A147&gt;4,'Sales Stage Names'!B$9,IF(A147&gt;3,'Sales Stage Names'!B$8,IF(A147&gt;2,'Sales Stage Names'!B$7,IF(A147&gt;1,'Sales Stage Names'!B$6,IF(A147&gt;0,'Sales Stage Names'!B$5,IF(A147="",'Sales Stage Names'!B$2,IF(A147&gt;-1,'Sales Stage Names'!B$4,'Sales Stage Names'!B$3)))))))))</f>
        <v>Not Assigned</v>
      </c>
      <c r="E147" s="63" t="str">
        <f aca="false">IF(A147&gt;6,"Customer",IF(A147&gt;1,"Target",IF(A147="","T",IF(A147&gt;0,"Dormant","Disqualified"))))</f>
        <v>T</v>
      </c>
      <c r="F147" s="64"/>
      <c r="G147" s="65" t="str">
        <f aca="false">IF((R147&lt;Dashboard!$M$1),"Yes","No")</f>
        <v>Yes</v>
      </c>
      <c r="H147" s="61" t="n">
        <f aca="false">I147/100*J147</f>
        <v>0</v>
      </c>
      <c r="I147" s="59"/>
      <c r="J147" s="61" t="n">
        <f aca="false">K147*L147</f>
        <v>0</v>
      </c>
      <c r="K147" s="66"/>
      <c r="L147" s="67"/>
      <c r="M147" s="59"/>
      <c r="N147" s="68"/>
      <c r="O147" s="69" t="n">
        <f aca="false">SUMPRODUCT('Communication Log'!E$5:E$7=1,'Communication Log'!B$5:B$7=F147)</f>
        <v>0</v>
      </c>
      <c r="P147" s="69" t="n">
        <f aca="false">SUMPRODUCT('Communication Log'!E$5:E$7=2,'Communication Log'!B$5:B$7=F147)</f>
        <v>0</v>
      </c>
      <c r="Q147" s="69" t="n">
        <f aca="false">SUMPRODUCT('Communication Log'!E$5:E$7=3,'Communication Log'!B$5:B$7=F147)</f>
        <v>0</v>
      </c>
      <c r="R147" s="74"/>
      <c r="S147" s="71"/>
      <c r="T147" s="72" t="s">
        <v>84</v>
      </c>
      <c r="U147" s="73"/>
      <c r="V147" s="73"/>
      <c r="W147" s="64"/>
      <c r="X147" s="72" t="s">
        <v>84</v>
      </c>
      <c r="Y147" s="73"/>
      <c r="Z147" s="74"/>
      <c r="AA147" s="76"/>
      <c r="AB147" s="73"/>
      <c r="AC147" s="73"/>
      <c r="AD147" s="73"/>
      <c r="CY147" s="75" t="s">
        <v>127</v>
      </c>
      <c r="CZ147" s="75" t="s">
        <v>128</v>
      </c>
      <c r="DA147" s="75" t="s">
        <v>129</v>
      </c>
      <c r="DB147" s="75" t="s">
        <v>130</v>
      </c>
    </row>
    <row r="148" customFormat="false" ht="12.95" hidden="false" customHeight="true" outlineLevel="0" collapsed="false">
      <c r="A148" s="59"/>
      <c r="B148" s="60" t="n">
        <f aca="false">RANK(C148,C$4:C$504)</f>
        <v>6</v>
      </c>
      <c r="C148" s="61" t="n">
        <f aca="false">IF(AND(A148&gt;4,A148&lt;7),H148,0)</f>
        <v>0</v>
      </c>
      <c r="D148" s="62" t="str">
        <f aca="false">IF(A148&gt;6,'Sales Stage Names'!B$11,IF(A148&gt;5,'Sales Stage Names'!B$10,IF(A148&gt;4,'Sales Stage Names'!B$9,IF(A148&gt;3,'Sales Stage Names'!B$8,IF(A148&gt;2,'Sales Stage Names'!B$7,IF(A148&gt;1,'Sales Stage Names'!B$6,IF(A148&gt;0,'Sales Stage Names'!B$5,IF(A148="",'Sales Stage Names'!B$2,IF(A148&gt;-1,'Sales Stage Names'!B$4,'Sales Stage Names'!B$3)))))))))</f>
        <v>Not Assigned</v>
      </c>
      <c r="E148" s="63" t="str">
        <f aca="false">IF(A148&gt;6,"Customer",IF(A148&gt;1,"Target",IF(A148="","T",IF(A148&gt;0,"Dormant","Disqualified"))))</f>
        <v>T</v>
      </c>
      <c r="F148" s="64"/>
      <c r="G148" s="65" t="str">
        <f aca="false">IF((R148&lt;Dashboard!$M$1),"Yes","No")</f>
        <v>Yes</v>
      </c>
      <c r="H148" s="61" t="n">
        <f aca="false">I148/100*J148</f>
        <v>0</v>
      </c>
      <c r="I148" s="59"/>
      <c r="J148" s="61" t="n">
        <f aca="false">K148*L148</f>
        <v>0</v>
      </c>
      <c r="K148" s="66"/>
      <c r="L148" s="67"/>
      <c r="M148" s="59"/>
      <c r="N148" s="68"/>
      <c r="O148" s="69" t="n">
        <f aca="false">SUMPRODUCT('Communication Log'!E$5:E$7=1,'Communication Log'!B$5:B$7=F148)</f>
        <v>0</v>
      </c>
      <c r="P148" s="69" t="n">
        <f aca="false">SUMPRODUCT('Communication Log'!E$5:E$7=2,'Communication Log'!B$5:B$7=F148)</f>
        <v>0</v>
      </c>
      <c r="Q148" s="69" t="n">
        <f aca="false">SUMPRODUCT('Communication Log'!E$5:E$7=3,'Communication Log'!B$5:B$7=F148)</f>
        <v>0</v>
      </c>
      <c r="R148" s="74"/>
      <c r="S148" s="71"/>
      <c r="T148" s="72" t="s">
        <v>84</v>
      </c>
      <c r="U148" s="73"/>
      <c r="V148" s="73"/>
      <c r="W148" s="64"/>
      <c r="X148" s="72" t="s">
        <v>84</v>
      </c>
      <c r="Y148" s="73"/>
      <c r="Z148" s="74"/>
      <c r="AA148" s="76"/>
      <c r="AB148" s="73"/>
      <c r="AC148" s="73"/>
      <c r="AD148" s="73"/>
      <c r="CY148" s="0"/>
      <c r="CZ148" s="0"/>
      <c r="DA148" s="0"/>
      <c r="DB148" s="0"/>
    </row>
    <row r="149" customFormat="false" ht="12.95" hidden="false" customHeight="true" outlineLevel="0" collapsed="false">
      <c r="A149" s="59"/>
      <c r="B149" s="60" t="n">
        <f aca="false">RANK(C149,C$4:C$504)</f>
        <v>6</v>
      </c>
      <c r="C149" s="61" t="n">
        <f aca="false">IF(AND(A149&gt;4,A149&lt;7),H149,0)</f>
        <v>0</v>
      </c>
      <c r="D149" s="62" t="str">
        <f aca="false">IF(A149&gt;6,'Sales Stage Names'!B$11,IF(A149&gt;5,'Sales Stage Names'!B$10,IF(A149&gt;4,'Sales Stage Names'!B$9,IF(A149&gt;3,'Sales Stage Names'!B$8,IF(A149&gt;2,'Sales Stage Names'!B$7,IF(A149&gt;1,'Sales Stage Names'!B$6,IF(A149&gt;0,'Sales Stage Names'!B$5,IF(A149="",'Sales Stage Names'!B$2,IF(A149&gt;-1,'Sales Stage Names'!B$4,'Sales Stage Names'!B$3)))))))))</f>
        <v>Not Assigned</v>
      </c>
      <c r="E149" s="63" t="str">
        <f aca="false">IF(A149&gt;6,"Customer",IF(A149&gt;1,"Target",IF(A149="","T",IF(A149&gt;0,"Dormant","Disqualified"))))</f>
        <v>T</v>
      </c>
      <c r="F149" s="64"/>
      <c r="G149" s="65" t="str">
        <f aca="false">IF((R149&lt;Dashboard!$M$1),"Yes","No")</f>
        <v>Yes</v>
      </c>
      <c r="H149" s="61" t="n">
        <f aca="false">I149/100*J149</f>
        <v>0</v>
      </c>
      <c r="I149" s="59"/>
      <c r="J149" s="61" t="n">
        <f aca="false">K149*L149</f>
        <v>0</v>
      </c>
      <c r="K149" s="66"/>
      <c r="L149" s="67"/>
      <c r="M149" s="59"/>
      <c r="N149" s="68"/>
      <c r="O149" s="69" t="n">
        <f aca="false">SUMPRODUCT('Communication Log'!E$5:E$7=1,'Communication Log'!B$5:B$7=F149)</f>
        <v>0</v>
      </c>
      <c r="P149" s="69" t="n">
        <f aca="false">SUMPRODUCT('Communication Log'!E$5:E$7=2,'Communication Log'!B$5:B$7=F149)</f>
        <v>0</v>
      </c>
      <c r="Q149" s="69" t="n">
        <f aca="false">SUMPRODUCT('Communication Log'!E$5:E$7=3,'Communication Log'!B$5:B$7=F149)</f>
        <v>0</v>
      </c>
      <c r="R149" s="74"/>
      <c r="S149" s="71"/>
      <c r="T149" s="72" t="s">
        <v>84</v>
      </c>
      <c r="U149" s="73"/>
      <c r="V149" s="73"/>
      <c r="W149" s="64"/>
      <c r="X149" s="72" t="s">
        <v>84</v>
      </c>
      <c r="Y149" s="73"/>
      <c r="Z149" s="74"/>
      <c r="AA149" s="76"/>
      <c r="AB149" s="73"/>
      <c r="AC149" s="73"/>
      <c r="AD149" s="73"/>
      <c r="CY149" s="0"/>
      <c r="CZ149" s="0"/>
      <c r="DA149" s="0"/>
      <c r="DB149" s="0"/>
    </row>
    <row r="150" customFormat="false" ht="12.95" hidden="false" customHeight="true" outlineLevel="0" collapsed="false">
      <c r="A150" s="59"/>
      <c r="B150" s="60" t="n">
        <f aca="false">RANK(C150,C$4:C$504)</f>
        <v>6</v>
      </c>
      <c r="C150" s="61" t="n">
        <f aca="false">IF(AND(A150&gt;4,A150&lt;7),H150,0)</f>
        <v>0</v>
      </c>
      <c r="D150" s="62" t="str">
        <f aca="false">IF(A150&gt;6,'Sales Stage Names'!B$11,IF(A150&gt;5,'Sales Stage Names'!B$10,IF(A150&gt;4,'Sales Stage Names'!B$9,IF(A150&gt;3,'Sales Stage Names'!B$8,IF(A150&gt;2,'Sales Stage Names'!B$7,IF(A150&gt;1,'Sales Stage Names'!B$6,IF(A150&gt;0,'Sales Stage Names'!B$5,IF(A150="",'Sales Stage Names'!B$2,IF(A150&gt;-1,'Sales Stage Names'!B$4,'Sales Stage Names'!B$3)))))))))</f>
        <v>Not Assigned</v>
      </c>
      <c r="E150" s="63" t="str">
        <f aca="false">IF(A150&gt;6,"Customer",IF(A150&gt;1,"Target",IF(A150="","T",IF(A150&gt;0,"Dormant","Disqualified"))))</f>
        <v>T</v>
      </c>
      <c r="F150" s="64"/>
      <c r="G150" s="65" t="str">
        <f aca="false">IF((R150&lt;Dashboard!$M$1),"Yes","No")</f>
        <v>Yes</v>
      </c>
      <c r="H150" s="61" t="n">
        <f aca="false">I150/100*J150</f>
        <v>0</v>
      </c>
      <c r="I150" s="59"/>
      <c r="J150" s="61" t="n">
        <f aca="false">K150*L150</f>
        <v>0</v>
      </c>
      <c r="K150" s="66"/>
      <c r="L150" s="67"/>
      <c r="M150" s="59"/>
      <c r="N150" s="68"/>
      <c r="O150" s="69" t="n">
        <f aca="false">SUMPRODUCT('Communication Log'!E$5:E$7=1,'Communication Log'!B$5:B$7=F150)</f>
        <v>0</v>
      </c>
      <c r="P150" s="69" t="n">
        <f aca="false">SUMPRODUCT('Communication Log'!E$5:E$7=2,'Communication Log'!B$5:B$7=F150)</f>
        <v>0</v>
      </c>
      <c r="Q150" s="69" t="n">
        <f aca="false">SUMPRODUCT('Communication Log'!E$5:E$7=3,'Communication Log'!B$5:B$7=F150)</f>
        <v>0</v>
      </c>
      <c r="R150" s="74"/>
      <c r="S150" s="71"/>
      <c r="T150" s="72" t="s">
        <v>84</v>
      </c>
      <c r="U150" s="73"/>
      <c r="V150" s="73"/>
      <c r="W150" s="64"/>
      <c r="X150" s="72" t="s">
        <v>84</v>
      </c>
      <c r="Y150" s="73"/>
      <c r="Z150" s="74"/>
      <c r="AA150" s="76"/>
      <c r="AB150" s="73"/>
      <c r="AC150" s="73"/>
      <c r="AD150" s="73"/>
      <c r="CY150" s="0"/>
      <c r="CZ150" s="0"/>
      <c r="DA150" s="0"/>
      <c r="DB150" s="0"/>
    </row>
    <row r="151" customFormat="false" ht="12.95" hidden="false" customHeight="true" outlineLevel="0" collapsed="false">
      <c r="A151" s="59"/>
      <c r="B151" s="60" t="n">
        <f aca="false">RANK(C151,C$4:C$504)</f>
        <v>6</v>
      </c>
      <c r="C151" s="61" t="n">
        <f aca="false">IF(AND(A151&gt;4,A151&lt;7),H151,0)</f>
        <v>0</v>
      </c>
      <c r="D151" s="62" t="str">
        <f aca="false">IF(A151&gt;6,'Sales Stage Names'!B$11,IF(A151&gt;5,'Sales Stage Names'!B$10,IF(A151&gt;4,'Sales Stage Names'!B$9,IF(A151&gt;3,'Sales Stage Names'!B$8,IF(A151&gt;2,'Sales Stage Names'!B$7,IF(A151&gt;1,'Sales Stage Names'!B$6,IF(A151&gt;0,'Sales Stage Names'!B$5,IF(A151="",'Sales Stage Names'!B$2,IF(A151&gt;-1,'Sales Stage Names'!B$4,'Sales Stage Names'!B$3)))))))))</f>
        <v>Not Assigned</v>
      </c>
      <c r="E151" s="63" t="str">
        <f aca="false">IF(A151&gt;6,"Customer",IF(A151&gt;1,"Target",IF(A151="","T",IF(A151&gt;0,"Dormant","Disqualified"))))</f>
        <v>T</v>
      </c>
      <c r="F151" s="64"/>
      <c r="G151" s="65" t="str">
        <f aca="false">IF((R151&lt;Dashboard!$M$1),"Yes","No")</f>
        <v>Yes</v>
      </c>
      <c r="H151" s="61" t="n">
        <f aca="false">I151/100*J151</f>
        <v>0</v>
      </c>
      <c r="I151" s="59"/>
      <c r="J151" s="61" t="n">
        <f aca="false">K151*L151</f>
        <v>0</v>
      </c>
      <c r="K151" s="66"/>
      <c r="L151" s="67"/>
      <c r="M151" s="59"/>
      <c r="N151" s="68"/>
      <c r="O151" s="69" t="n">
        <f aca="false">SUMPRODUCT('Communication Log'!E$5:E$7=1,'Communication Log'!B$5:B$7=F151)</f>
        <v>0</v>
      </c>
      <c r="P151" s="69" t="n">
        <f aca="false">SUMPRODUCT('Communication Log'!E$5:E$7=2,'Communication Log'!B$5:B$7=F151)</f>
        <v>0</v>
      </c>
      <c r="Q151" s="69" t="n">
        <f aca="false">SUMPRODUCT('Communication Log'!E$5:E$7=3,'Communication Log'!B$5:B$7=F151)</f>
        <v>0</v>
      </c>
      <c r="R151" s="74"/>
      <c r="S151" s="71"/>
      <c r="T151" s="72" t="s">
        <v>84</v>
      </c>
      <c r="U151" s="73"/>
      <c r="V151" s="73"/>
      <c r="W151" s="64"/>
      <c r="X151" s="72" t="s">
        <v>84</v>
      </c>
      <c r="Y151" s="73"/>
      <c r="Z151" s="74"/>
      <c r="AA151" s="76"/>
      <c r="AB151" s="73"/>
      <c r="AC151" s="73"/>
      <c r="AD151" s="73"/>
      <c r="CY151" s="0"/>
      <c r="CZ151" s="0"/>
      <c r="DA151" s="0"/>
      <c r="DB151" s="0"/>
    </row>
    <row r="152" customFormat="false" ht="12.95" hidden="false" customHeight="true" outlineLevel="0" collapsed="false">
      <c r="A152" s="59"/>
      <c r="B152" s="60" t="n">
        <f aca="false">RANK(C152,C$4:C$504)</f>
        <v>6</v>
      </c>
      <c r="C152" s="61" t="n">
        <f aca="false">IF(AND(A152&gt;4,A152&lt;7),H152,0)</f>
        <v>0</v>
      </c>
      <c r="D152" s="62" t="str">
        <f aca="false">IF(A152&gt;6,'Sales Stage Names'!B$11,IF(A152&gt;5,'Sales Stage Names'!B$10,IF(A152&gt;4,'Sales Stage Names'!B$9,IF(A152&gt;3,'Sales Stage Names'!B$8,IF(A152&gt;2,'Sales Stage Names'!B$7,IF(A152&gt;1,'Sales Stage Names'!B$6,IF(A152&gt;0,'Sales Stage Names'!B$5,IF(A152="",'Sales Stage Names'!B$2,IF(A152&gt;-1,'Sales Stage Names'!B$4,'Sales Stage Names'!B$3)))))))))</f>
        <v>Not Assigned</v>
      </c>
      <c r="E152" s="63" t="str">
        <f aca="false">IF(A152&gt;6,"Customer",IF(A152&gt;1,"Target",IF(A152="","T",IF(A152&gt;0,"Dormant","Disqualified"))))</f>
        <v>T</v>
      </c>
      <c r="F152" s="64"/>
      <c r="G152" s="65" t="str">
        <f aca="false">IF((R152&lt;Dashboard!$M$1),"Yes","No")</f>
        <v>Yes</v>
      </c>
      <c r="H152" s="61" t="n">
        <f aca="false">I152/100*J152</f>
        <v>0</v>
      </c>
      <c r="I152" s="59"/>
      <c r="J152" s="61" t="n">
        <f aca="false">K152*L152</f>
        <v>0</v>
      </c>
      <c r="K152" s="66"/>
      <c r="L152" s="67"/>
      <c r="M152" s="59"/>
      <c r="N152" s="68"/>
      <c r="O152" s="69" t="n">
        <f aca="false">SUMPRODUCT('Communication Log'!E$5:E$7=1,'Communication Log'!B$5:B$7=F152)</f>
        <v>0</v>
      </c>
      <c r="P152" s="69" t="n">
        <f aca="false">SUMPRODUCT('Communication Log'!E$5:E$7=2,'Communication Log'!B$5:B$7=F152)</f>
        <v>0</v>
      </c>
      <c r="Q152" s="69" t="n">
        <f aca="false">SUMPRODUCT('Communication Log'!E$5:E$7=3,'Communication Log'!B$5:B$7=F152)</f>
        <v>0</v>
      </c>
      <c r="R152" s="74"/>
      <c r="S152" s="71"/>
      <c r="T152" s="72" t="s">
        <v>84</v>
      </c>
      <c r="U152" s="73"/>
      <c r="V152" s="73"/>
      <c r="W152" s="64"/>
      <c r="X152" s="72" t="s">
        <v>84</v>
      </c>
      <c r="Y152" s="73"/>
      <c r="Z152" s="74"/>
      <c r="AA152" s="76"/>
      <c r="AB152" s="73"/>
      <c r="AC152" s="73"/>
      <c r="AD152" s="73"/>
      <c r="CY152" s="0"/>
      <c r="CZ152" s="0"/>
      <c r="DA152" s="0"/>
      <c r="DB152" s="0"/>
    </row>
    <row r="153" customFormat="false" ht="12.95" hidden="false" customHeight="true" outlineLevel="0" collapsed="false">
      <c r="A153" s="59"/>
      <c r="B153" s="60" t="n">
        <f aca="false">RANK(C153,C$4:C$504)</f>
        <v>6</v>
      </c>
      <c r="C153" s="61" t="n">
        <f aca="false">IF(AND(A153&gt;4,A153&lt;7),H153,0)</f>
        <v>0</v>
      </c>
      <c r="D153" s="62" t="str">
        <f aca="false">IF(A153&gt;6,'Sales Stage Names'!B$11,IF(A153&gt;5,'Sales Stage Names'!B$10,IF(A153&gt;4,'Sales Stage Names'!B$9,IF(A153&gt;3,'Sales Stage Names'!B$8,IF(A153&gt;2,'Sales Stage Names'!B$7,IF(A153&gt;1,'Sales Stage Names'!B$6,IF(A153&gt;0,'Sales Stage Names'!B$5,IF(A153="",'Sales Stage Names'!B$2,IF(A153&gt;-1,'Sales Stage Names'!B$4,'Sales Stage Names'!B$3)))))))))</f>
        <v>Not Assigned</v>
      </c>
      <c r="E153" s="63" t="str">
        <f aca="false">IF(A153&gt;6,"Customer",IF(A153&gt;1,"Target",IF(A153="","T",IF(A153&gt;0,"Dormant","Disqualified"))))</f>
        <v>T</v>
      </c>
      <c r="F153" s="64"/>
      <c r="G153" s="65" t="str">
        <f aca="false">IF((R153&lt;Dashboard!$M$1),"Yes","No")</f>
        <v>Yes</v>
      </c>
      <c r="H153" s="61" t="n">
        <f aca="false">I153/100*J153</f>
        <v>0</v>
      </c>
      <c r="I153" s="59"/>
      <c r="J153" s="61" t="n">
        <f aca="false">K153*L153</f>
        <v>0</v>
      </c>
      <c r="K153" s="66"/>
      <c r="L153" s="67"/>
      <c r="M153" s="59"/>
      <c r="N153" s="68"/>
      <c r="O153" s="69" t="n">
        <f aca="false">SUMPRODUCT('Communication Log'!E$5:E$7=1,'Communication Log'!B$5:B$7=F153)</f>
        <v>0</v>
      </c>
      <c r="P153" s="69" t="n">
        <f aca="false">SUMPRODUCT('Communication Log'!E$5:E$7=2,'Communication Log'!B$5:B$7=F153)</f>
        <v>0</v>
      </c>
      <c r="Q153" s="69" t="n">
        <f aca="false">SUMPRODUCT('Communication Log'!E$5:E$7=3,'Communication Log'!B$5:B$7=F153)</f>
        <v>0</v>
      </c>
      <c r="R153" s="74"/>
      <c r="S153" s="71"/>
      <c r="T153" s="72" t="s">
        <v>84</v>
      </c>
      <c r="U153" s="73"/>
      <c r="V153" s="73"/>
      <c r="W153" s="64"/>
      <c r="X153" s="72" t="s">
        <v>84</v>
      </c>
      <c r="Y153" s="73"/>
      <c r="Z153" s="74"/>
      <c r="AA153" s="76"/>
      <c r="AB153" s="73"/>
      <c r="AC153" s="73"/>
      <c r="AD153" s="73"/>
      <c r="CY153" s="0"/>
      <c r="CZ153" s="0"/>
      <c r="DA153" s="0"/>
      <c r="DB153" s="0"/>
    </row>
    <row r="154" customFormat="false" ht="12.95" hidden="false" customHeight="true" outlineLevel="0" collapsed="false">
      <c r="A154" s="59"/>
      <c r="B154" s="60" t="n">
        <f aca="false">RANK(C154,C$4:C$504)</f>
        <v>6</v>
      </c>
      <c r="C154" s="61" t="n">
        <f aca="false">IF(AND(A154&gt;4,A154&lt;7),H154,0)</f>
        <v>0</v>
      </c>
      <c r="D154" s="62" t="str">
        <f aca="false">IF(A154&gt;6,'Sales Stage Names'!B$11,IF(A154&gt;5,'Sales Stage Names'!B$10,IF(A154&gt;4,'Sales Stage Names'!B$9,IF(A154&gt;3,'Sales Stage Names'!B$8,IF(A154&gt;2,'Sales Stage Names'!B$7,IF(A154&gt;1,'Sales Stage Names'!B$6,IF(A154&gt;0,'Sales Stage Names'!B$5,IF(A154="",'Sales Stage Names'!B$2,IF(A154&gt;-1,'Sales Stage Names'!B$4,'Sales Stage Names'!B$3)))))))))</f>
        <v>Not Assigned</v>
      </c>
      <c r="E154" s="63" t="str">
        <f aca="false">IF(A154&gt;6,"Customer",IF(A154&gt;1,"Target",IF(A154="","T",IF(A154&gt;0,"Dormant","Disqualified"))))</f>
        <v>T</v>
      </c>
      <c r="F154" s="64"/>
      <c r="G154" s="65" t="str">
        <f aca="false">IF((R154&lt;Dashboard!$M$1),"Yes","No")</f>
        <v>Yes</v>
      </c>
      <c r="H154" s="61" t="n">
        <f aca="false">I154/100*J154</f>
        <v>0</v>
      </c>
      <c r="I154" s="59"/>
      <c r="J154" s="61" t="n">
        <f aca="false">K154*L154</f>
        <v>0</v>
      </c>
      <c r="K154" s="66"/>
      <c r="L154" s="67"/>
      <c r="M154" s="59"/>
      <c r="N154" s="68"/>
      <c r="O154" s="69" t="n">
        <f aca="false">SUMPRODUCT('Communication Log'!E$5:E$7=1,'Communication Log'!B$5:B$7=F154)</f>
        <v>0</v>
      </c>
      <c r="P154" s="69" t="n">
        <f aca="false">SUMPRODUCT('Communication Log'!E$5:E$7=2,'Communication Log'!B$5:B$7=F154)</f>
        <v>0</v>
      </c>
      <c r="Q154" s="69" t="n">
        <f aca="false">SUMPRODUCT('Communication Log'!E$5:E$7=3,'Communication Log'!B$5:B$7=F154)</f>
        <v>0</v>
      </c>
      <c r="R154" s="74"/>
      <c r="S154" s="71"/>
      <c r="T154" s="72" t="s">
        <v>84</v>
      </c>
      <c r="U154" s="73"/>
      <c r="V154" s="73"/>
      <c r="W154" s="64"/>
      <c r="X154" s="72" t="s">
        <v>84</v>
      </c>
      <c r="Y154" s="73"/>
      <c r="Z154" s="74"/>
      <c r="AA154" s="76"/>
      <c r="AB154" s="73"/>
      <c r="AC154" s="73"/>
      <c r="AD154" s="73"/>
      <c r="CY154" s="0"/>
      <c r="CZ154" s="0"/>
      <c r="DA154" s="0"/>
      <c r="DB154" s="0"/>
    </row>
    <row r="155" customFormat="false" ht="12.95" hidden="false" customHeight="true" outlineLevel="0" collapsed="false">
      <c r="A155" s="59"/>
      <c r="B155" s="60" t="n">
        <f aca="false">RANK(C155,C$4:C$504)</f>
        <v>6</v>
      </c>
      <c r="C155" s="61" t="n">
        <f aca="false">IF(AND(A155&gt;4,A155&lt;7),H155,0)</f>
        <v>0</v>
      </c>
      <c r="D155" s="62" t="str">
        <f aca="false">IF(A155&gt;6,'Sales Stage Names'!B$11,IF(A155&gt;5,'Sales Stage Names'!B$10,IF(A155&gt;4,'Sales Stage Names'!B$9,IF(A155&gt;3,'Sales Stage Names'!B$8,IF(A155&gt;2,'Sales Stage Names'!B$7,IF(A155&gt;1,'Sales Stage Names'!B$6,IF(A155&gt;0,'Sales Stage Names'!B$5,IF(A155="",'Sales Stage Names'!B$2,IF(A155&gt;-1,'Sales Stage Names'!B$4,'Sales Stage Names'!B$3)))))))))</f>
        <v>Not Assigned</v>
      </c>
      <c r="E155" s="63" t="str">
        <f aca="false">IF(A155&gt;6,"Customer",IF(A155&gt;1,"Target",IF(A155="","T",IF(A155&gt;0,"Dormant","Disqualified"))))</f>
        <v>T</v>
      </c>
      <c r="F155" s="64"/>
      <c r="G155" s="65" t="str">
        <f aca="false">IF((R155&lt;Dashboard!$M$1),"Yes","No")</f>
        <v>Yes</v>
      </c>
      <c r="H155" s="61" t="n">
        <f aca="false">I155/100*J155</f>
        <v>0</v>
      </c>
      <c r="I155" s="59"/>
      <c r="J155" s="61" t="n">
        <f aca="false">K155*L155</f>
        <v>0</v>
      </c>
      <c r="K155" s="66"/>
      <c r="L155" s="67"/>
      <c r="M155" s="59"/>
      <c r="N155" s="68"/>
      <c r="O155" s="69" t="n">
        <f aca="false">SUMPRODUCT('Communication Log'!E$5:E$7=1,'Communication Log'!B$5:B$7=F155)</f>
        <v>0</v>
      </c>
      <c r="P155" s="69" t="n">
        <f aca="false">SUMPRODUCT('Communication Log'!E$5:E$7=2,'Communication Log'!B$5:B$7=F155)</f>
        <v>0</v>
      </c>
      <c r="Q155" s="69" t="n">
        <f aca="false">SUMPRODUCT('Communication Log'!E$5:E$7=3,'Communication Log'!B$5:B$7=F155)</f>
        <v>0</v>
      </c>
      <c r="R155" s="74"/>
      <c r="S155" s="71"/>
      <c r="T155" s="72" t="s">
        <v>84</v>
      </c>
      <c r="U155" s="73"/>
      <c r="V155" s="73"/>
      <c r="W155" s="64"/>
      <c r="X155" s="72" t="s">
        <v>84</v>
      </c>
      <c r="Y155" s="73"/>
      <c r="Z155" s="74"/>
      <c r="AA155" s="76"/>
      <c r="AB155" s="73"/>
      <c r="AC155" s="73"/>
      <c r="AD155" s="73"/>
      <c r="CY155" s="0"/>
      <c r="CZ155" s="0"/>
      <c r="DA155" s="0"/>
      <c r="DB155" s="0"/>
    </row>
    <row r="156" customFormat="false" ht="12.95" hidden="false" customHeight="true" outlineLevel="0" collapsed="false">
      <c r="A156" s="59"/>
      <c r="B156" s="60" t="n">
        <f aca="false">RANK(C156,C$4:C$504)</f>
        <v>6</v>
      </c>
      <c r="C156" s="61" t="n">
        <f aca="false">IF(AND(A156&gt;4,A156&lt;7),H156,0)</f>
        <v>0</v>
      </c>
      <c r="D156" s="62" t="str">
        <f aca="false">IF(A156&gt;6,'Sales Stage Names'!B$11,IF(A156&gt;5,'Sales Stage Names'!B$10,IF(A156&gt;4,'Sales Stage Names'!B$9,IF(A156&gt;3,'Sales Stage Names'!B$8,IF(A156&gt;2,'Sales Stage Names'!B$7,IF(A156&gt;1,'Sales Stage Names'!B$6,IF(A156&gt;0,'Sales Stage Names'!B$5,IF(A156="",'Sales Stage Names'!B$2,IF(A156&gt;-1,'Sales Stage Names'!B$4,'Sales Stage Names'!B$3)))))))))</f>
        <v>Not Assigned</v>
      </c>
      <c r="E156" s="63" t="str">
        <f aca="false">IF(A156&gt;6,"Customer",IF(A156&gt;1,"Target",IF(A156="","T",IF(A156&gt;0,"Dormant","Disqualified"))))</f>
        <v>T</v>
      </c>
      <c r="F156" s="64"/>
      <c r="G156" s="65" t="str">
        <f aca="false">IF((R156&lt;Dashboard!$M$1),"Yes","No")</f>
        <v>Yes</v>
      </c>
      <c r="H156" s="61" t="n">
        <f aca="false">I156/100*J156</f>
        <v>0</v>
      </c>
      <c r="I156" s="59"/>
      <c r="J156" s="61" t="n">
        <f aca="false">K156*L156</f>
        <v>0</v>
      </c>
      <c r="K156" s="66"/>
      <c r="L156" s="67"/>
      <c r="M156" s="59"/>
      <c r="N156" s="68"/>
      <c r="O156" s="69" t="n">
        <f aca="false">SUMPRODUCT('Communication Log'!E$5:E$7=1,'Communication Log'!B$5:B$7=F156)</f>
        <v>0</v>
      </c>
      <c r="P156" s="69" t="n">
        <f aca="false">SUMPRODUCT('Communication Log'!E$5:E$7=2,'Communication Log'!B$5:B$7=F156)</f>
        <v>0</v>
      </c>
      <c r="Q156" s="69" t="n">
        <f aca="false">SUMPRODUCT('Communication Log'!E$5:E$7=3,'Communication Log'!B$5:B$7=F156)</f>
        <v>0</v>
      </c>
      <c r="R156" s="74"/>
      <c r="S156" s="71"/>
      <c r="T156" s="72" t="s">
        <v>84</v>
      </c>
      <c r="U156" s="73"/>
      <c r="V156" s="73"/>
      <c r="W156" s="64"/>
      <c r="X156" s="72" t="s">
        <v>84</v>
      </c>
      <c r="Y156" s="73"/>
      <c r="Z156" s="74"/>
      <c r="AA156" s="76"/>
      <c r="AB156" s="73"/>
      <c r="AC156" s="73"/>
      <c r="AD156" s="73"/>
      <c r="CY156" s="0"/>
      <c r="CZ156" s="0"/>
      <c r="DA156" s="0"/>
      <c r="DB156" s="0"/>
    </row>
    <row r="157" customFormat="false" ht="12.95" hidden="false" customHeight="true" outlineLevel="0" collapsed="false">
      <c r="A157" s="59"/>
      <c r="B157" s="60" t="n">
        <f aca="false">RANK(C157,C$4:C$504)</f>
        <v>6</v>
      </c>
      <c r="C157" s="61" t="n">
        <f aca="false">IF(AND(A157&gt;4,A157&lt;7),H157,0)</f>
        <v>0</v>
      </c>
      <c r="D157" s="62" t="str">
        <f aca="false">IF(A157&gt;6,'Sales Stage Names'!B$11,IF(A157&gt;5,'Sales Stage Names'!B$10,IF(A157&gt;4,'Sales Stage Names'!B$9,IF(A157&gt;3,'Sales Stage Names'!B$8,IF(A157&gt;2,'Sales Stage Names'!B$7,IF(A157&gt;1,'Sales Stage Names'!B$6,IF(A157&gt;0,'Sales Stage Names'!B$5,IF(A157="",'Sales Stage Names'!B$2,IF(A157&gt;-1,'Sales Stage Names'!B$4,'Sales Stage Names'!B$3)))))))))</f>
        <v>Not Assigned</v>
      </c>
      <c r="E157" s="63" t="str">
        <f aca="false">IF(A157&gt;6,"Customer",IF(A157&gt;1,"Target",IF(A157="","T",IF(A157&gt;0,"Dormant","Disqualified"))))</f>
        <v>T</v>
      </c>
      <c r="F157" s="64"/>
      <c r="G157" s="65" t="str">
        <f aca="false">IF((R157&lt;Dashboard!$M$1),"Yes","No")</f>
        <v>Yes</v>
      </c>
      <c r="H157" s="61" t="n">
        <f aca="false">I157/100*J157</f>
        <v>0</v>
      </c>
      <c r="I157" s="59"/>
      <c r="J157" s="61" t="n">
        <f aca="false">K157*L157</f>
        <v>0</v>
      </c>
      <c r="K157" s="66"/>
      <c r="L157" s="67"/>
      <c r="M157" s="59"/>
      <c r="N157" s="68"/>
      <c r="O157" s="69" t="n">
        <f aca="false">SUMPRODUCT('Communication Log'!E$5:E$7=1,'Communication Log'!B$5:B$7=F157)</f>
        <v>0</v>
      </c>
      <c r="P157" s="69" t="n">
        <f aca="false">SUMPRODUCT('Communication Log'!E$5:E$7=2,'Communication Log'!B$5:B$7=F157)</f>
        <v>0</v>
      </c>
      <c r="Q157" s="69" t="n">
        <f aca="false">SUMPRODUCT('Communication Log'!E$5:E$7=3,'Communication Log'!B$5:B$7=F157)</f>
        <v>0</v>
      </c>
      <c r="R157" s="74"/>
      <c r="S157" s="71"/>
      <c r="T157" s="72" t="s">
        <v>84</v>
      </c>
      <c r="U157" s="73"/>
      <c r="V157" s="73"/>
      <c r="W157" s="64"/>
      <c r="X157" s="72" t="s">
        <v>84</v>
      </c>
      <c r="Y157" s="73"/>
      <c r="Z157" s="74"/>
      <c r="AA157" s="76"/>
      <c r="AB157" s="73"/>
      <c r="AC157" s="73"/>
      <c r="AD157" s="73"/>
      <c r="CY157" s="0"/>
      <c r="CZ157" s="0"/>
      <c r="DA157" s="0"/>
      <c r="DB157" s="0"/>
    </row>
    <row r="158" customFormat="false" ht="12.95" hidden="false" customHeight="true" outlineLevel="0" collapsed="false">
      <c r="A158" s="59"/>
      <c r="B158" s="60" t="n">
        <f aca="false">RANK(C158,C$4:C$504)</f>
        <v>6</v>
      </c>
      <c r="C158" s="61" t="n">
        <f aca="false">IF(AND(A158&gt;4,A158&lt;7),H158,0)</f>
        <v>0</v>
      </c>
      <c r="D158" s="62" t="str">
        <f aca="false">IF(A158&gt;6,'Sales Stage Names'!B$11,IF(A158&gt;5,'Sales Stage Names'!B$10,IF(A158&gt;4,'Sales Stage Names'!B$9,IF(A158&gt;3,'Sales Stage Names'!B$8,IF(A158&gt;2,'Sales Stage Names'!B$7,IF(A158&gt;1,'Sales Stage Names'!B$6,IF(A158&gt;0,'Sales Stage Names'!B$5,IF(A158="",'Sales Stage Names'!B$2,IF(A158&gt;-1,'Sales Stage Names'!B$4,'Sales Stage Names'!B$3)))))))))</f>
        <v>Not Assigned</v>
      </c>
      <c r="E158" s="63" t="str">
        <f aca="false">IF(A158&gt;6,"Customer",IF(A158&gt;1,"Target",IF(A158="","T",IF(A158&gt;0,"Dormant","Disqualified"))))</f>
        <v>T</v>
      </c>
      <c r="F158" s="64"/>
      <c r="G158" s="65" t="str">
        <f aca="false">IF((R158&lt;Dashboard!$M$1),"Yes","No")</f>
        <v>Yes</v>
      </c>
      <c r="H158" s="61" t="n">
        <f aca="false">I158/100*J158</f>
        <v>0</v>
      </c>
      <c r="I158" s="59"/>
      <c r="J158" s="61" t="n">
        <f aca="false">K158*L158</f>
        <v>0</v>
      </c>
      <c r="K158" s="66"/>
      <c r="L158" s="67"/>
      <c r="M158" s="59"/>
      <c r="N158" s="68"/>
      <c r="O158" s="69" t="n">
        <f aca="false">SUMPRODUCT('Communication Log'!E$5:E$7=1,'Communication Log'!B$5:B$7=F158)</f>
        <v>0</v>
      </c>
      <c r="P158" s="69" t="n">
        <f aca="false">SUMPRODUCT('Communication Log'!E$5:E$7=2,'Communication Log'!B$5:B$7=F158)</f>
        <v>0</v>
      </c>
      <c r="Q158" s="69" t="n">
        <f aca="false">SUMPRODUCT('Communication Log'!E$5:E$7=3,'Communication Log'!B$5:B$7=F158)</f>
        <v>0</v>
      </c>
      <c r="R158" s="74"/>
      <c r="S158" s="71"/>
      <c r="T158" s="72" t="s">
        <v>84</v>
      </c>
      <c r="U158" s="73"/>
      <c r="V158" s="73"/>
      <c r="W158" s="64"/>
      <c r="X158" s="72" t="s">
        <v>84</v>
      </c>
      <c r="Y158" s="73"/>
      <c r="Z158" s="74"/>
      <c r="AA158" s="76"/>
      <c r="AB158" s="73"/>
      <c r="AC158" s="73"/>
      <c r="AD158" s="73"/>
      <c r="CY158" s="0"/>
      <c r="CZ158" s="0"/>
      <c r="DA158" s="0"/>
      <c r="DB158" s="0"/>
    </row>
    <row r="159" customFormat="false" ht="12.95" hidden="false" customHeight="true" outlineLevel="0" collapsed="false">
      <c r="A159" s="59"/>
      <c r="B159" s="60" t="n">
        <f aca="false">RANK(C159,C$4:C$504)</f>
        <v>6</v>
      </c>
      <c r="C159" s="61" t="n">
        <f aca="false">IF(AND(A159&gt;4,A159&lt;7),H159,0)</f>
        <v>0</v>
      </c>
      <c r="D159" s="62" t="str">
        <f aca="false">IF(A159&gt;6,'Sales Stage Names'!B$11,IF(A159&gt;5,'Sales Stage Names'!B$10,IF(A159&gt;4,'Sales Stage Names'!B$9,IF(A159&gt;3,'Sales Stage Names'!B$8,IF(A159&gt;2,'Sales Stage Names'!B$7,IF(A159&gt;1,'Sales Stage Names'!B$6,IF(A159&gt;0,'Sales Stage Names'!B$5,IF(A159="",'Sales Stage Names'!B$2,IF(A159&gt;-1,'Sales Stage Names'!B$4,'Sales Stage Names'!B$3)))))))))</f>
        <v>Not Assigned</v>
      </c>
      <c r="E159" s="63" t="str">
        <f aca="false">IF(A159&gt;6,"Customer",IF(A159&gt;1,"Target",IF(A159="","T",IF(A159&gt;0,"Dormant","Disqualified"))))</f>
        <v>T</v>
      </c>
      <c r="F159" s="64"/>
      <c r="G159" s="65" t="str">
        <f aca="false">IF((R159&lt;Dashboard!$M$1),"Yes","No")</f>
        <v>Yes</v>
      </c>
      <c r="H159" s="61" t="n">
        <f aca="false">I159/100*J159</f>
        <v>0</v>
      </c>
      <c r="I159" s="59"/>
      <c r="J159" s="61" t="n">
        <f aca="false">K159*L159</f>
        <v>0</v>
      </c>
      <c r="K159" s="66"/>
      <c r="L159" s="67"/>
      <c r="M159" s="59"/>
      <c r="N159" s="68"/>
      <c r="O159" s="69" t="n">
        <f aca="false">SUMPRODUCT('Communication Log'!E$5:E$7=1,'Communication Log'!B$5:B$7=F159)</f>
        <v>0</v>
      </c>
      <c r="P159" s="69" t="n">
        <f aca="false">SUMPRODUCT('Communication Log'!E$5:E$7=2,'Communication Log'!B$5:B$7=F159)</f>
        <v>0</v>
      </c>
      <c r="Q159" s="69" t="n">
        <f aca="false">SUMPRODUCT('Communication Log'!E$5:E$7=3,'Communication Log'!B$5:B$7=F159)</f>
        <v>0</v>
      </c>
      <c r="R159" s="74"/>
      <c r="S159" s="71"/>
      <c r="T159" s="72" t="s">
        <v>84</v>
      </c>
      <c r="U159" s="73"/>
      <c r="V159" s="73"/>
      <c r="W159" s="64"/>
      <c r="X159" s="72" t="s">
        <v>84</v>
      </c>
      <c r="Y159" s="73"/>
      <c r="Z159" s="74"/>
      <c r="AA159" s="76"/>
      <c r="AB159" s="73"/>
      <c r="AC159" s="73"/>
      <c r="AD159" s="73"/>
      <c r="CY159" s="0"/>
      <c r="CZ159" s="0"/>
      <c r="DA159" s="0"/>
      <c r="DB159" s="0"/>
    </row>
    <row r="160" customFormat="false" ht="12.95" hidden="false" customHeight="true" outlineLevel="0" collapsed="false">
      <c r="A160" s="59"/>
      <c r="B160" s="60" t="n">
        <f aca="false">RANK(C160,C$4:C$504)</f>
        <v>6</v>
      </c>
      <c r="C160" s="61" t="n">
        <f aca="false">IF(AND(A160&gt;4,A160&lt;7),H160,0)</f>
        <v>0</v>
      </c>
      <c r="D160" s="62" t="str">
        <f aca="false">IF(A160&gt;6,'Sales Stage Names'!B$11,IF(A160&gt;5,'Sales Stage Names'!B$10,IF(A160&gt;4,'Sales Stage Names'!B$9,IF(A160&gt;3,'Sales Stage Names'!B$8,IF(A160&gt;2,'Sales Stage Names'!B$7,IF(A160&gt;1,'Sales Stage Names'!B$6,IF(A160&gt;0,'Sales Stage Names'!B$5,IF(A160="",'Sales Stage Names'!B$2,IF(A160&gt;-1,'Sales Stage Names'!B$4,'Sales Stage Names'!B$3)))))))))</f>
        <v>Not Assigned</v>
      </c>
      <c r="E160" s="63" t="str">
        <f aca="false">IF(A160&gt;6,"Customer",IF(A160&gt;1,"Target",IF(A160="","T",IF(A160&gt;0,"Dormant","Disqualified"))))</f>
        <v>T</v>
      </c>
      <c r="F160" s="64"/>
      <c r="G160" s="65" t="str">
        <f aca="false">IF((R160&lt;Dashboard!$M$1),"Yes","No")</f>
        <v>Yes</v>
      </c>
      <c r="H160" s="61" t="n">
        <f aca="false">I160/100*J160</f>
        <v>0</v>
      </c>
      <c r="I160" s="59"/>
      <c r="J160" s="61" t="n">
        <f aca="false">K160*L160</f>
        <v>0</v>
      </c>
      <c r="K160" s="66"/>
      <c r="L160" s="67"/>
      <c r="M160" s="59"/>
      <c r="N160" s="68"/>
      <c r="O160" s="69" t="n">
        <f aca="false">SUMPRODUCT('Communication Log'!E$5:E$7=1,'Communication Log'!B$5:B$7=F160)</f>
        <v>0</v>
      </c>
      <c r="P160" s="69" t="n">
        <f aca="false">SUMPRODUCT('Communication Log'!E$5:E$7=2,'Communication Log'!B$5:B$7=F160)</f>
        <v>0</v>
      </c>
      <c r="Q160" s="69" t="n">
        <f aca="false">SUMPRODUCT('Communication Log'!E$5:E$7=3,'Communication Log'!B$5:B$7=F160)</f>
        <v>0</v>
      </c>
      <c r="R160" s="74"/>
      <c r="S160" s="71"/>
      <c r="T160" s="72" t="s">
        <v>84</v>
      </c>
      <c r="U160" s="73"/>
      <c r="V160" s="73"/>
      <c r="W160" s="64"/>
      <c r="X160" s="72" t="s">
        <v>84</v>
      </c>
      <c r="Y160" s="73"/>
      <c r="Z160" s="74"/>
      <c r="AA160" s="76"/>
      <c r="AB160" s="73"/>
      <c r="AC160" s="73"/>
      <c r="AD160" s="73"/>
      <c r="CY160" s="0"/>
      <c r="CZ160" s="0"/>
      <c r="DA160" s="0"/>
      <c r="DB160" s="0"/>
    </row>
    <row r="161" customFormat="false" ht="12.95" hidden="false" customHeight="true" outlineLevel="0" collapsed="false">
      <c r="A161" s="59"/>
      <c r="B161" s="60" t="n">
        <f aca="false">RANK(C161,C$4:C$504)</f>
        <v>6</v>
      </c>
      <c r="C161" s="61" t="n">
        <f aca="false">IF(AND(A161&gt;4,A161&lt;7),H161,0)</f>
        <v>0</v>
      </c>
      <c r="D161" s="62" t="str">
        <f aca="false">IF(A161&gt;6,'Sales Stage Names'!B$11,IF(A161&gt;5,'Sales Stage Names'!B$10,IF(A161&gt;4,'Sales Stage Names'!B$9,IF(A161&gt;3,'Sales Stage Names'!B$8,IF(A161&gt;2,'Sales Stage Names'!B$7,IF(A161&gt;1,'Sales Stage Names'!B$6,IF(A161&gt;0,'Sales Stage Names'!B$5,IF(A161="",'Sales Stage Names'!B$2,IF(A161&gt;-1,'Sales Stage Names'!B$4,'Sales Stage Names'!B$3)))))))))</f>
        <v>Not Assigned</v>
      </c>
      <c r="E161" s="63" t="str">
        <f aca="false">IF(A161&gt;6,"Customer",IF(A161&gt;1,"Target",IF(A161="","T",IF(A161&gt;0,"Dormant","Disqualified"))))</f>
        <v>T</v>
      </c>
      <c r="F161" s="64"/>
      <c r="G161" s="65" t="str">
        <f aca="false">IF((R161&lt;Dashboard!$M$1),"Yes","No")</f>
        <v>Yes</v>
      </c>
      <c r="H161" s="61" t="n">
        <f aca="false">I161/100*J161</f>
        <v>0</v>
      </c>
      <c r="I161" s="59"/>
      <c r="J161" s="61" t="n">
        <f aca="false">K161*L161</f>
        <v>0</v>
      </c>
      <c r="K161" s="66"/>
      <c r="L161" s="67"/>
      <c r="M161" s="59"/>
      <c r="N161" s="68"/>
      <c r="O161" s="69" t="n">
        <f aca="false">SUMPRODUCT('Communication Log'!E$5:E$7=1,'Communication Log'!B$5:B$7=F161)</f>
        <v>0</v>
      </c>
      <c r="P161" s="69" t="n">
        <f aca="false">SUMPRODUCT('Communication Log'!E$5:E$7=2,'Communication Log'!B$5:B$7=F161)</f>
        <v>0</v>
      </c>
      <c r="Q161" s="69" t="n">
        <f aca="false">SUMPRODUCT('Communication Log'!E$5:E$7=3,'Communication Log'!B$5:B$7=F161)</f>
        <v>0</v>
      </c>
      <c r="R161" s="74"/>
      <c r="S161" s="71"/>
      <c r="T161" s="72" t="s">
        <v>84</v>
      </c>
      <c r="U161" s="73"/>
      <c r="V161" s="73"/>
      <c r="W161" s="64"/>
      <c r="X161" s="72" t="s">
        <v>84</v>
      </c>
      <c r="Y161" s="73"/>
      <c r="Z161" s="74"/>
      <c r="AA161" s="76"/>
      <c r="AB161" s="73"/>
      <c r="AC161" s="73"/>
      <c r="AD161" s="73"/>
      <c r="CY161" s="0"/>
      <c r="CZ161" s="0"/>
      <c r="DA161" s="0"/>
      <c r="DB161" s="0"/>
    </row>
    <row r="162" customFormat="false" ht="12.95" hidden="false" customHeight="true" outlineLevel="0" collapsed="false">
      <c r="A162" s="59"/>
      <c r="B162" s="60" t="n">
        <f aca="false">RANK(C162,C$4:C$504)</f>
        <v>6</v>
      </c>
      <c r="C162" s="61" t="n">
        <f aca="false">IF(AND(A162&gt;4,A162&lt;7),H162,0)</f>
        <v>0</v>
      </c>
      <c r="D162" s="62" t="str">
        <f aca="false">IF(A162&gt;6,'Sales Stage Names'!B$11,IF(A162&gt;5,'Sales Stage Names'!B$10,IF(A162&gt;4,'Sales Stage Names'!B$9,IF(A162&gt;3,'Sales Stage Names'!B$8,IF(A162&gt;2,'Sales Stage Names'!B$7,IF(A162&gt;1,'Sales Stage Names'!B$6,IF(A162&gt;0,'Sales Stage Names'!B$5,IF(A162="",'Sales Stage Names'!B$2,IF(A162&gt;-1,'Sales Stage Names'!B$4,'Sales Stage Names'!B$3)))))))))</f>
        <v>Not Assigned</v>
      </c>
      <c r="E162" s="63" t="str">
        <f aca="false">IF(A162&gt;6,"Customer",IF(A162&gt;1,"Target",IF(A162="","T",IF(A162&gt;0,"Dormant","Disqualified"))))</f>
        <v>T</v>
      </c>
      <c r="F162" s="64"/>
      <c r="G162" s="65" t="str">
        <f aca="false">IF((R162&lt;Dashboard!$M$1),"Yes","No")</f>
        <v>Yes</v>
      </c>
      <c r="H162" s="61" t="n">
        <f aca="false">I162/100*J162</f>
        <v>0</v>
      </c>
      <c r="I162" s="59"/>
      <c r="J162" s="61" t="n">
        <f aca="false">K162*L162</f>
        <v>0</v>
      </c>
      <c r="K162" s="66"/>
      <c r="L162" s="67"/>
      <c r="M162" s="59"/>
      <c r="N162" s="68"/>
      <c r="O162" s="69" t="n">
        <f aca="false">SUMPRODUCT('Communication Log'!E$5:E$7=1,'Communication Log'!B$5:B$7=F162)</f>
        <v>0</v>
      </c>
      <c r="P162" s="69" t="n">
        <f aca="false">SUMPRODUCT('Communication Log'!E$5:E$7=2,'Communication Log'!B$5:B$7=F162)</f>
        <v>0</v>
      </c>
      <c r="Q162" s="69" t="n">
        <f aca="false">SUMPRODUCT('Communication Log'!E$5:E$7=3,'Communication Log'!B$5:B$7=F162)</f>
        <v>0</v>
      </c>
      <c r="R162" s="74"/>
      <c r="S162" s="71"/>
      <c r="T162" s="72" t="s">
        <v>84</v>
      </c>
      <c r="U162" s="73"/>
      <c r="V162" s="73"/>
      <c r="W162" s="64"/>
      <c r="X162" s="72" t="s">
        <v>84</v>
      </c>
      <c r="Y162" s="73"/>
      <c r="Z162" s="74"/>
      <c r="AA162" s="76"/>
      <c r="AB162" s="73"/>
      <c r="AC162" s="73"/>
      <c r="AD162" s="73"/>
      <c r="CY162" s="0"/>
      <c r="CZ162" s="0"/>
      <c r="DA162" s="0"/>
      <c r="DB162" s="0"/>
    </row>
    <row r="163" customFormat="false" ht="12.95" hidden="false" customHeight="true" outlineLevel="0" collapsed="false">
      <c r="A163" s="59"/>
      <c r="B163" s="60" t="n">
        <f aca="false">RANK(C163,C$4:C$504)</f>
        <v>6</v>
      </c>
      <c r="C163" s="61" t="n">
        <f aca="false">IF(AND(A163&gt;4,A163&lt;7),H163,0)</f>
        <v>0</v>
      </c>
      <c r="D163" s="62" t="str">
        <f aca="false">IF(A163&gt;6,'Sales Stage Names'!B$11,IF(A163&gt;5,'Sales Stage Names'!B$10,IF(A163&gt;4,'Sales Stage Names'!B$9,IF(A163&gt;3,'Sales Stage Names'!B$8,IF(A163&gt;2,'Sales Stage Names'!B$7,IF(A163&gt;1,'Sales Stage Names'!B$6,IF(A163&gt;0,'Sales Stage Names'!B$5,IF(A163="",'Sales Stage Names'!B$2,IF(A163&gt;-1,'Sales Stage Names'!B$4,'Sales Stage Names'!B$3)))))))))</f>
        <v>Not Assigned</v>
      </c>
      <c r="E163" s="63" t="str">
        <f aca="false">IF(A163&gt;6,"Customer",IF(A163&gt;1,"Target",IF(A163="","T",IF(A163&gt;0,"Dormant","Disqualified"))))</f>
        <v>T</v>
      </c>
      <c r="F163" s="64"/>
      <c r="G163" s="65" t="str">
        <f aca="false">IF((R163&lt;Dashboard!$M$1),"Yes","No")</f>
        <v>Yes</v>
      </c>
      <c r="H163" s="61" t="n">
        <f aca="false">I163/100*J163</f>
        <v>0</v>
      </c>
      <c r="I163" s="59"/>
      <c r="J163" s="61" t="n">
        <f aca="false">K163*L163</f>
        <v>0</v>
      </c>
      <c r="K163" s="66"/>
      <c r="L163" s="67"/>
      <c r="M163" s="59"/>
      <c r="N163" s="68"/>
      <c r="O163" s="69" t="n">
        <f aca="false">SUMPRODUCT('Communication Log'!E$5:E$7=1,'Communication Log'!B$5:B$7=F163)</f>
        <v>0</v>
      </c>
      <c r="P163" s="69" t="n">
        <f aca="false">SUMPRODUCT('Communication Log'!E$5:E$7=2,'Communication Log'!B$5:B$7=F163)</f>
        <v>0</v>
      </c>
      <c r="Q163" s="69" t="n">
        <f aca="false">SUMPRODUCT('Communication Log'!E$5:E$7=3,'Communication Log'!B$5:B$7=F163)</f>
        <v>0</v>
      </c>
      <c r="R163" s="74"/>
      <c r="S163" s="71"/>
      <c r="T163" s="72" t="s">
        <v>84</v>
      </c>
      <c r="U163" s="73"/>
      <c r="V163" s="73"/>
      <c r="W163" s="64"/>
      <c r="X163" s="72" t="s">
        <v>84</v>
      </c>
      <c r="Y163" s="73"/>
      <c r="Z163" s="74"/>
      <c r="AA163" s="76"/>
      <c r="AB163" s="73"/>
      <c r="AC163" s="73"/>
      <c r="AD163" s="73"/>
      <c r="CY163" s="0"/>
      <c r="CZ163" s="0"/>
      <c r="DA163" s="0"/>
      <c r="DB163" s="0"/>
    </row>
    <row r="164" customFormat="false" ht="12.95" hidden="false" customHeight="true" outlineLevel="0" collapsed="false">
      <c r="A164" s="59"/>
      <c r="B164" s="60" t="n">
        <f aca="false">RANK(C164,C$4:C$504)</f>
        <v>6</v>
      </c>
      <c r="C164" s="61" t="n">
        <f aca="false">IF(AND(A164&gt;4,A164&lt;7),H164,0)</f>
        <v>0</v>
      </c>
      <c r="D164" s="62" t="str">
        <f aca="false">IF(A164&gt;6,'Sales Stage Names'!B$11,IF(A164&gt;5,'Sales Stage Names'!B$10,IF(A164&gt;4,'Sales Stage Names'!B$9,IF(A164&gt;3,'Sales Stage Names'!B$8,IF(A164&gt;2,'Sales Stage Names'!B$7,IF(A164&gt;1,'Sales Stage Names'!B$6,IF(A164&gt;0,'Sales Stage Names'!B$5,IF(A164="",'Sales Stage Names'!B$2,IF(A164&gt;-1,'Sales Stage Names'!B$4,'Sales Stage Names'!B$3)))))))))</f>
        <v>Not Assigned</v>
      </c>
      <c r="E164" s="63" t="str">
        <f aca="false">IF(A164&gt;6,"Customer",IF(A164&gt;1,"Target",IF(A164="","T",IF(A164&gt;0,"Dormant","Disqualified"))))</f>
        <v>T</v>
      </c>
      <c r="F164" s="64"/>
      <c r="G164" s="65" t="str">
        <f aca="false">IF((R164&lt;Dashboard!$M$1),"Yes","No")</f>
        <v>Yes</v>
      </c>
      <c r="H164" s="61" t="n">
        <f aca="false">I164/100*J164</f>
        <v>0</v>
      </c>
      <c r="I164" s="59"/>
      <c r="J164" s="61" t="n">
        <f aca="false">K164*L164</f>
        <v>0</v>
      </c>
      <c r="K164" s="66"/>
      <c r="L164" s="67"/>
      <c r="M164" s="59"/>
      <c r="N164" s="68"/>
      <c r="O164" s="69" t="n">
        <f aca="false">SUMPRODUCT('Communication Log'!E$5:E$7=1,'Communication Log'!B$5:B$7=F164)</f>
        <v>0</v>
      </c>
      <c r="P164" s="69" t="n">
        <f aca="false">SUMPRODUCT('Communication Log'!E$5:E$7=2,'Communication Log'!B$5:B$7=F164)</f>
        <v>0</v>
      </c>
      <c r="Q164" s="69" t="n">
        <f aca="false">SUMPRODUCT('Communication Log'!E$5:E$7=3,'Communication Log'!B$5:B$7=F164)</f>
        <v>0</v>
      </c>
      <c r="R164" s="74"/>
      <c r="S164" s="71"/>
      <c r="T164" s="72" t="s">
        <v>84</v>
      </c>
      <c r="U164" s="73"/>
      <c r="V164" s="73"/>
      <c r="W164" s="64"/>
      <c r="X164" s="72" t="s">
        <v>84</v>
      </c>
      <c r="Y164" s="73"/>
      <c r="Z164" s="74"/>
      <c r="AA164" s="76"/>
      <c r="AB164" s="73"/>
      <c r="AC164" s="73"/>
      <c r="AD164" s="73"/>
      <c r="CY164" s="0"/>
      <c r="CZ164" s="0"/>
      <c r="DA164" s="0"/>
      <c r="DB164" s="0"/>
    </row>
    <row r="165" customFormat="false" ht="12.95" hidden="false" customHeight="true" outlineLevel="0" collapsed="false">
      <c r="A165" s="59"/>
      <c r="B165" s="60" t="n">
        <f aca="false">RANK(C165,C$4:C$504)</f>
        <v>6</v>
      </c>
      <c r="C165" s="61" t="n">
        <f aca="false">IF(AND(A165&gt;4,A165&lt;7),H165,0)</f>
        <v>0</v>
      </c>
      <c r="D165" s="62" t="str">
        <f aca="false">IF(A165&gt;6,'Sales Stage Names'!B$11,IF(A165&gt;5,'Sales Stage Names'!B$10,IF(A165&gt;4,'Sales Stage Names'!B$9,IF(A165&gt;3,'Sales Stage Names'!B$8,IF(A165&gt;2,'Sales Stage Names'!B$7,IF(A165&gt;1,'Sales Stage Names'!B$6,IF(A165&gt;0,'Sales Stage Names'!B$5,IF(A165="",'Sales Stage Names'!B$2,IF(A165&gt;-1,'Sales Stage Names'!B$4,'Sales Stage Names'!B$3)))))))))</f>
        <v>Not Assigned</v>
      </c>
      <c r="E165" s="63" t="str">
        <f aca="false">IF(A165&gt;6,"Customer",IF(A165&gt;1,"Target",IF(A165="","T",IF(A165&gt;0,"Dormant","Disqualified"))))</f>
        <v>T</v>
      </c>
      <c r="F165" s="64"/>
      <c r="G165" s="65" t="str">
        <f aca="false">IF((R165&lt;Dashboard!$M$1),"Yes","No")</f>
        <v>Yes</v>
      </c>
      <c r="H165" s="61" t="n">
        <f aca="false">I165/100*J165</f>
        <v>0</v>
      </c>
      <c r="I165" s="59"/>
      <c r="J165" s="61" t="n">
        <f aca="false">K165*L165</f>
        <v>0</v>
      </c>
      <c r="K165" s="66"/>
      <c r="L165" s="67"/>
      <c r="M165" s="59"/>
      <c r="N165" s="68"/>
      <c r="O165" s="69" t="n">
        <f aca="false">SUMPRODUCT('Communication Log'!E$5:E$7=1,'Communication Log'!B$5:B$7=F165)</f>
        <v>0</v>
      </c>
      <c r="P165" s="69" t="n">
        <f aca="false">SUMPRODUCT('Communication Log'!E$5:E$7=2,'Communication Log'!B$5:B$7=F165)</f>
        <v>0</v>
      </c>
      <c r="Q165" s="69" t="n">
        <f aca="false">SUMPRODUCT('Communication Log'!E$5:E$7=3,'Communication Log'!B$5:B$7=F165)</f>
        <v>0</v>
      </c>
      <c r="R165" s="74"/>
      <c r="S165" s="71"/>
      <c r="T165" s="72" t="s">
        <v>84</v>
      </c>
      <c r="U165" s="73"/>
      <c r="V165" s="73"/>
      <c r="W165" s="64"/>
      <c r="X165" s="72" t="s">
        <v>84</v>
      </c>
      <c r="Y165" s="73"/>
      <c r="Z165" s="74"/>
      <c r="AA165" s="76"/>
      <c r="AB165" s="73"/>
      <c r="AC165" s="73"/>
      <c r="AD165" s="73"/>
      <c r="CY165" s="0"/>
      <c r="CZ165" s="0"/>
      <c r="DA165" s="0"/>
      <c r="DB165" s="0"/>
    </row>
    <row r="166" customFormat="false" ht="12.95" hidden="false" customHeight="true" outlineLevel="0" collapsed="false">
      <c r="A166" s="59"/>
      <c r="B166" s="60" t="n">
        <f aca="false">RANK(C166,C$4:C$504)</f>
        <v>6</v>
      </c>
      <c r="C166" s="61" t="n">
        <f aca="false">IF(AND(A166&gt;4,A166&lt;7),H166,0)</f>
        <v>0</v>
      </c>
      <c r="D166" s="62" t="str">
        <f aca="false">IF(A166&gt;6,'Sales Stage Names'!B$11,IF(A166&gt;5,'Sales Stage Names'!B$10,IF(A166&gt;4,'Sales Stage Names'!B$9,IF(A166&gt;3,'Sales Stage Names'!B$8,IF(A166&gt;2,'Sales Stage Names'!B$7,IF(A166&gt;1,'Sales Stage Names'!B$6,IF(A166&gt;0,'Sales Stage Names'!B$5,IF(A166="",'Sales Stage Names'!B$2,IF(A166&gt;-1,'Sales Stage Names'!B$4,'Sales Stage Names'!B$3)))))))))</f>
        <v>Not Assigned</v>
      </c>
      <c r="E166" s="63" t="str">
        <f aca="false">IF(A166&gt;6,"Customer",IF(A166&gt;1,"Target",IF(A166="","T",IF(A166&gt;0,"Dormant","Disqualified"))))</f>
        <v>T</v>
      </c>
      <c r="F166" s="64"/>
      <c r="G166" s="65" t="str">
        <f aca="false">IF((R166&lt;Dashboard!$M$1),"Yes","No")</f>
        <v>Yes</v>
      </c>
      <c r="H166" s="61" t="n">
        <f aca="false">I166/100*J166</f>
        <v>0</v>
      </c>
      <c r="I166" s="59"/>
      <c r="J166" s="61" t="n">
        <f aca="false">K166*L166</f>
        <v>0</v>
      </c>
      <c r="K166" s="66"/>
      <c r="L166" s="67"/>
      <c r="M166" s="59"/>
      <c r="N166" s="68"/>
      <c r="O166" s="69" t="n">
        <f aca="false">SUMPRODUCT('Communication Log'!E$5:E$7=1,'Communication Log'!B$5:B$7=F166)</f>
        <v>0</v>
      </c>
      <c r="P166" s="69" t="n">
        <f aca="false">SUMPRODUCT('Communication Log'!E$5:E$7=2,'Communication Log'!B$5:B$7=F166)</f>
        <v>0</v>
      </c>
      <c r="Q166" s="69" t="n">
        <f aca="false">SUMPRODUCT('Communication Log'!E$5:E$7=3,'Communication Log'!B$5:B$7=F166)</f>
        <v>0</v>
      </c>
      <c r="R166" s="74"/>
      <c r="S166" s="71"/>
      <c r="T166" s="72" t="s">
        <v>84</v>
      </c>
      <c r="U166" s="73"/>
      <c r="V166" s="73"/>
      <c r="W166" s="64"/>
      <c r="X166" s="72" t="s">
        <v>84</v>
      </c>
      <c r="Y166" s="73"/>
      <c r="Z166" s="74"/>
      <c r="AA166" s="76"/>
      <c r="AB166" s="73"/>
      <c r="AC166" s="73"/>
      <c r="AD166" s="73"/>
      <c r="CY166" s="0"/>
      <c r="CZ166" s="0"/>
      <c r="DA166" s="0"/>
      <c r="DB166" s="0"/>
    </row>
    <row r="167" customFormat="false" ht="12.95" hidden="false" customHeight="true" outlineLevel="0" collapsed="false">
      <c r="A167" s="59"/>
      <c r="B167" s="60" t="n">
        <f aca="false">RANK(C167,C$4:C$504)</f>
        <v>6</v>
      </c>
      <c r="C167" s="61" t="n">
        <f aca="false">IF(AND(A167&gt;4,A167&lt;7),H167,0)</f>
        <v>0</v>
      </c>
      <c r="D167" s="62" t="str">
        <f aca="false">IF(A167&gt;6,'Sales Stage Names'!B$11,IF(A167&gt;5,'Sales Stage Names'!B$10,IF(A167&gt;4,'Sales Stage Names'!B$9,IF(A167&gt;3,'Sales Stage Names'!B$8,IF(A167&gt;2,'Sales Stage Names'!B$7,IF(A167&gt;1,'Sales Stage Names'!B$6,IF(A167&gt;0,'Sales Stage Names'!B$5,IF(A167="",'Sales Stage Names'!B$2,IF(A167&gt;-1,'Sales Stage Names'!B$4,'Sales Stage Names'!B$3)))))))))</f>
        <v>Not Assigned</v>
      </c>
      <c r="E167" s="63" t="str">
        <f aca="false">IF(A167&gt;6,"Customer",IF(A167&gt;1,"Target",IF(A167="","T",IF(A167&gt;0,"Dormant","Disqualified"))))</f>
        <v>T</v>
      </c>
      <c r="F167" s="64"/>
      <c r="G167" s="65" t="str">
        <f aca="false">IF((R167&lt;Dashboard!$M$1),"Yes","No")</f>
        <v>Yes</v>
      </c>
      <c r="H167" s="61" t="n">
        <f aca="false">I167/100*J167</f>
        <v>0</v>
      </c>
      <c r="I167" s="59"/>
      <c r="J167" s="61" t="n">
        <f aca="false">K167*L167</f>
        <v>0</v>
      </c>
      <c r="K167" s="66"/>
      <c r="L167" s="67"/>
      <c r="M167" s="59"/>
      <c r="N167" s="68"/>
      <c r="O167" s="69" t="n">
        <f aca="false">SUMPRODUCT('Communication Log'!E$5:E$7=1,'Communication Log'!B$5:B$7=F167)</f>
        <v>0</v>
      </c>
      <c r="P167" s="69" t="n">
        <f aca="false">SUMPRODUCT('Communication Log'!E$5:E$7=2,'Communication Log'!B$5:B$7=F167)</f>
        <v>0</v>
      </c>
      <c r="Q167" s="69" t="n">
        <f aca="false">SUMPRODUCT('Communication Log'!E$5:E$7=3,'Communication Log'!B$5:B$7=F167)</f>
        <v>0</v>
      </c>
      <c r="R167" s="74"/>
      <c r="S167" s="71"/>
      <c r="T167" s="72" t="s">
        <v>84</v>
      </c>
      <c r="U167" s="73"/>
      <c r="V167" s="73"/>
      <c r="W167" s="64"/>
      <c r="X167" s="72" t="s">
        <v>84</v>
      </c>
      <c r="Y167" s="73"/>
      <c r="Z167" s="74"/>
      <c r="AA167" s="76"/>
      <c r="AB167" s="73"/>
      <c r="AC167" s="73"/>
      <c r="AD167" s="73"/>
      <c r="CY167" s="0"/>
      <c r="CZ167" s="0"/>
      <c r="DA167" s="0"/>
      <c r="DB167" s="0"/>
    </row>
    <row r="168" customFormat="false" ht="12.95" hidden="false" customHeight="true" outlineLevel="0" collapsed="false">
      <c r="A168" s="59"/>
      <c r="B168" s="60" t="n">
        <f aca="false">RANK(C168,C$4:C$504)</f>
        <v>6</v>
      </c>
      <c r="C168" s="61" t="n">
        <f aca="false">IF(AND(A168&gt;4,A168&lt;7),H168,0)</f>
        <v>0</v>
      </c>
      <c r="D168" s="62" t="str">
        <f aca="false">IF(A168&gt;6,'Sales Stage Names'!B$11,IF(A168&gt;5,'Sales Stage Names'!B$10,IF(A168&gt;4,'Sales Stage Names'!B$9,IF(A168&gt;3,'Sales Stage Names'!B$8,IF(A168&gt;2,'Sales Stage Names'!B$7,IF(A168&gt;1,'Sales Stage Names'!B$6,IF(A168&gt;0,'Sales Stage Names'!B$5,IF(A168="",'Sales Stage Names'!B$2,IF(A168&gt;-1,'Sales Stage Names'!B$4,'Sales Stage Names'!B$3)))))))))</f>
        <v>Not Assigned</v>
      </c>
      <c r="E168" s="63" t="str">
        <f aca="false">IF(A168&gt;6,"Customer",IF(A168&gt;1,"Target",IF(A168="","T",IF(A168&gt;0,"Dormant","Disqualified"))))</f>
        <v>T</v>
      </c>
      <c r="F168" s="64"/>
      <c r="G168" s="65" t="str">
        <f aca="false">IF((R168&lt;Dashboard!$M$1),"Yes","No")</f>
        <v>Yes</v>
      </c>
      <c r="H168" s="61" t="n">
        <f aca="false">I168/100*J168</f>
        <v>0</v>
      </c>
      <c r="I168" s="59"/>
      <c r="J168" s="61" t="n">
        <f aca="false">K168*L168</f>
        <v>0</v>
      </c>
      <c r="K168" s="66"/>
      <c r="L168" s="67"/>
      <c r="M168" s="59"/>
      <c r="N168" s="68"/>
      <c r="O168" s="69" t="n">
        <f aca="false">SUMPRODUCT('Communication Log'!E$5:E$7=1,'Communication Log'!B$5:B$7=F168)</f>
        <v>0</v>
      </c>
      <c r="P168" s="69" t="n">
        <f aca="false">SUMPRODUCT('Communication Log'!E$5:E$7=2,'Communication Log'!B$5:B$7=F168)</f>
        <v>0</v>
      </c>
      <c r="Q168" s="69" t="n">
        <f aca="false">SUMPRODUCT('Communication Log'!E$5:E$7=3,'Communication Log'!B$5:B$7=F168)</f>
        <v>0</v>
      </c>
      <c r="R168" s="74"/>
      <c r="S168" s="71"/>
      <c r="T168" s="72" t="s">
        <v>84</v>
      </c>
      <c r="U168" s="73"/>
      <c r="V168" s="73"/>
      <c r="W168" s="64"/>
      <c r="X168" s="72" t="s">
        <v>84</v>
      </c>
      <c r="Y168" s="73"/>
      <c r="Z168" s="74"/>
      <c r="AA168" s="76"/>
      <c r="AB168" s="73"/>
      <c r="AC168" s="73"/>
      <c r="AD168" s="73"/>
      <c r="CY168" s="0"/>
      <c r="CZ168" s="0"/>
      <c r="DA168" s="0"/>
      <c r="DB168" s="0"/>
    </row>
    <row r="169" customFormat="false" ht="12.95" hidden="false" customHeight="true" outlineLevel="0" collapsed="false">
      <c r="A169" s="59"/>
      <c r="B169" s="60" t="n">
        <f aca="false">RANK(C169,C$4:C$504)</f>
        <v>6</v>
      </c>
      <c r="C169" s="61" t="n">
        <f aca="false">IF(AND(A169&gt;4,A169&lt;7),H169,0)</f>
        <v>0</v>
      </c>
      <c r="D169" s="62" t="str">
        <f aca="false">IF(A169&gt;6,'Sales Stage Names'!B$11,IF(A169&gt;5,'Sales Stage Names'!B$10,IF(A169&gt;4,'Sales Stage Names'!B$9,IF(A169&gt;3,'Sales Stage Names'!B$8,IF(A169&gt;2,'Sales Stage Names'!B$7,IF(A169&gt;1,'Sales Stage Names'!B$6,IF(A169&gt;0,'Sales Stage Names'!B$5,IF(A169="",'Sales Stage Names'!B$2,IF(A169&gt;-1,'Sales Stage Names'!B$4,'Sales Stage Names'!B$3)))))))))</f>
        <v>Not Assigned</v>
      </c>
      <c r="E169" s="63" t="str">
        <f aca="false">IF(A169&gt;6,"Customer",IF(A169&gt;1,"Target",IF(A169="","T",IF(A169&gt;0,"Dormant","Disqualified"))))</f>
        <v>T</v>
      </c>
      <c r="F169" s="64"/>
      <c r="G169" s="65" t="str">
        <f aca="false">IF((R169&lt;Dashboard!$M$1),"Yes","No")</f>
        <v>Yes</v>
      </c>
      <c r="H169" s="61" t="n">
        <f aca="false">I169/100*J169</f>
        <v>0</v>
      </c>
      <c r="I169" s="59"/>
      <c r="J169" s="61" t="n">
        <f aca="false">K169*L169</f>
        <v>0</v>
      </c>
      <c r="K169" s="66"/>
      <c r="L169" s="67"/>
      <c r="M169" s="59"/>
      <c r="N169" s="68"/>
      <c r="O169" s="69" t="n">
        <f aca="false">SUMPRODUCT('Communication Log'!E$5:E$7=1,'Communication Log'!B$5:B$7=F169)</f>
        <v>0</v>
      </c>
      <c r="P169" s="69" t="n">
        <f aca="false">SUMPRODUCT('Communication Log'!E$5:E$7=2,'Communication Log'!B$5:B$7=F169)</f>
        <v>0</v>
      </c>
      <c r="Q169" s="69" t="n">
        <f aca="false">SUMPRODUCT('Communication Log'!E$5:E$7=3,'Communication Log'!B$5:B$7=F169)</f>
        <v>0</v>
      </c>
      <c r="R169" s="74"/>
      <c r="S169" s="71"/>
      <c r="T169" s="72" t="s">
        <v>84</v>
      </c>
      <c r="U169" s="73"/>
      <c r="V169" s="73"/>
      <c r="W169" s="64"/>
      <c r="X169" s="72" t="s">
        <v>84</v>
      </c>
      <c r="Y169" s="73"/>
      <c r="Z169" s="74"/>
      <c r="AA169" s="76"/>
      <c r="AB169" s="73"/>
      <c r="AC169" s="73"/>
      <c r="AD169" s="73"/>
      <c r="CY169" s="0"/>
      <c r="CZ169" s="0"/>
      <c r="DA169" s="0"/>
      <c r="DB169" s="0"/>
    </row>
    <row r="170" customFormat="false" ht="12.95" hidden="false" customHeight="true" outlineLevel="0" collapsed="false">
      <c r="A170" s="59"/>
      <c r="B170" s="60" t="n">
        <f aca="false">RANK(C170,C$4:C$504)</f>
        <v>6</v>
      </c>
      <c r="C170" s="61" t="n">
        <f aca="false">IF(AND(A170&gt;4,A170&lt;7),H170,0)</f>
        <v>0</v>
      </c>
      <c r="D170" s="62" t="str">
        <f aca="false">IF(A170&gt;6,'Sales Stage Names'!B$11,IF(A170&gt;5,'Sales Stage Names'!B$10,IF(A170&gt;4,'Sales Stage Names'!B$9,IF(A170&gt;3,'Sales Stage Names'!B$8,IF(A170&gt;2,'Sales Stage Names'!B$7,IF(A170&gt;1,'Sales Stage Names'!B$6,IF(A170&gt;0,'Sales Stage Names'!B$5,IF(A170="",'Sales Stage Names'!B$2,IF(A170&gt;-1,'Sales Stage Names'!B$4,'Sales Stage Names'!B$3)))))))))</f>
        <v>Not Assigned</v>
      </c>
      <c r="E170" s="63" t="str">
        <f aca="false">IF(A170&gt;6,"Customer",IF(A170&gt;1,"Target",IF(A170="","T",IF(A170&gt;0,"Dormant","Disqualified"))))</f>
        <v>T</v>
      </c>
      <c r="F170" s="64"/>
      <c r="G170" s="65" t="str">
        <f aca="false">IF((R170&lt;Dashboard!$M$1),"Yes","No")</f>
        <v>Yes</v>
      </c>
      <c r="H170" s="61" t="n">
        <f aca="false">I170/100*J170</f>
        <v>0</v>
      </c>
      <c r="I170" s="59"/>
      <c r="J170" s="61" t="n">
        <f aca="false">K170*L170</f>
        <v>0</v>
      </c>
      <c r="K170" s="66"/>
      <c r="L170" s="67"/>
      <c r="M170" s="59"/>
      <c r="N170" s="68"/>
      <c r="O170" s="69" t="n">
        <f aca="false">SUMPRODUCT('Communication Log'!E$5:E$7=1,'Communication Log'!B$5:B$7=F170)</f>
        <v>0</v>
      </c>
      <c r="P170" s="69" t="n">
        <f aca="false">SUMPRODUCT('Communication Log'!E$5:E$7=2,'Communication Log'!B$5:B$7=F170)</f>
        <v>0</v>
      </c>
      <c r="Q170" s="69" t="n">
        <f aca="false">SUMPRODUCT('Communication Log'!E$5:E$7=3,'Communication Log'!B$5:B$7=F170)</f>
        <v>0</v>
      </c>
      <c r="R170" s="74"/>
      <c r="S170" s="71"/>
      <c r="T170" s="72" t="s">
        <v>84</v>
      </c>
      <c r="U170" s="73"/>
      <c r="V170" s="73"/>
      <c r="W170" s="64"/>
      <c r="X170" s="72" t="s">
        <v>84</v>
      </c>
      <c r="Y170" s="73"/>
      <c r="Z170" s="74"/>
      <c r="AA170" s="76"/>
      <c r="AB170" s="73"/>
      <c r="AC170" s="73"/>
      <c r="AD170" s="73"/>
      <c r="CY170" s="0"/>
      <c r="CZ170" s="0"/>
      <c r="DA170" s="0"/>
      <c r="DB170" s="0"/>
    </row>
    <row r="171" customFormat="false" ht="12.95" hidden="false" customHeight="true" outlineLevel="0" collapsed="false">
      <c r="A171" s="59"/>
      <c r="B171" s="60" t="n">
        <f aca="false">RANK(C171,C$4:C$504)</f>
        <v>6</v>
      </c>
      <c r="C171" s="61" t="n">
        <f aca="false">IF(AND(A171&gt;4,A171&lt;7),H171,0)</f>
        <v>0</v>
      </c>
      <c r="D171" s="62" t="str">
        <f aca="false">IF(A171&gt;6,'Sales Stage Names'!B$11,IF(A171&gt;5,'Sales Stage Names'!B$10,IF(A171&gt;4,'Sales Stage Names'!B$9,IF(A171&gt;3,'Sales Stage Names'!B$8,IF(A171&gt;2,'Sales Stage Names'!B$7,IF(A171&gt;1,'Sales Stage Names'!B$6,IF(A171&gt;0,'Sales Stage Names'!B$5,IF(A171="",'Sales Stage Names'!B$2,IF(A171&gt;-1,'Sales Stage Names'!B$4,'Sales Stage Names'!B$3)))))))))</f>
        <v>Not Assigned</v>
      </c>
      <c r="E171" s="63" t="str">
        <f aca="false">IF(A171&gt;6,"Customer",IF(A171&gt;1,"Target",IF(A171="","T",IF(A171&gt;0,"Dormant","Disqualified"))))</f>
        <v>T</v>
      </c>
      <c r="F171" s="64"/>
      <c r="G171" s="65" t="str">
        <f aca="false">IF((R171&lt;Dashboard!$M$1),"Yes","No")</f>
        <v>Yes</v>
      </c>
      <c r="H171" s="61" t="n">
        <f aca="false">I171/100*J171</f>
        <v>0</v>
      </c>
      <c r="I171" s="59"/>
      <c r="J171" s="61" t="n">
        <f aca="false">K171*L171</f>
        <v>0</v>
      </c>
      <c r="K171" s="66"/>
      <c r="L171" s="67"/>
      <c r="M171" s="59"/>
      <c r="N171" s="68"/>
      <c r="O171" s="69" t="n">
        <f aca="false">SUMPRODUCT('Communication Log'!E$5:E$7=1,'Communication Log'!B$5:B$7=F171)</f>
        <v>0</v>
      </c>
      <c r="P171" s="69" t="n">
        <f aca="false">SUMPRODUCT('Communication Log'!E$5:E$7=2,'Communication Log'!B$5:B$7=F171)</f>
        <v>0</v>
      </c>
      <c r="Q171" s="69" t="n">
        <f aca="false">SUMPRODUCT('Communication Log'!E$5:E$7=3,'Communication Log'!B$5:B$7=F171)</f>
        <v>0</v>
      </c>
      <c r="R171" s="74"/>
      <c r="S171" s="71"/>
      <c r="T171" s="72" t="s">
        <v>84</v>
      </c>
      <c r="U171" s="73"/>
      <c r="V171" s="73"/>
      <c r="W171" s="64"/>
      <c r="X171" s="72" t="s">
        <v>84</v>
      </c>
      <c r="Y171" s="73"/>
      <c r="Z171" s="74"/>
      <c r="AA171" s="76"/>
      <c r="AB171" s="73"/>
      <c r="AC171" s="73"/>
      <c r="AD171" s="73"/>
      <c r="CY171" s="0"/>
      <c r="CZ171" s="0"/>
      <c r="DA171" s="0"/>
      <c r="DB171" s="0"/>
    </row>
    <row r="172" customFormat="false" ht="12.95" hidden="false" customHeight="true" outlineLevel="0" collapsed="false">
      <c r="A172" s="59"/>
      <c r="B172" s="60" t="n">
        <f aca="false">RANK(C172,C$4:C$504)</f>
        <v>6</v>
      </c>
      <c r="C172" s="61" t="n">
        <f aca="false">IF(AND(A172&gt;4,A172&lt;7),H172,0)</f>
        <v>0</v>
      </c>
      <c r="D172" s="62" t="str">
        <f aca="false">IF(A172&gt;6,'Sales Stage Names'!B$11,IF(A172&gt;5,'Sales Stage Names'!B$10,IF(A172&gt;4,'Sales Stage Names'!B$9,IF(A172&gt;3,'Sales Stage Names'!B$8,IF(A172&gt;2,'Sales Stage Names'!B$7,IF(A172&gt;1,'Sales Stage Names'!B$6,IF(A172&gt;0,'Sales Stage Names'!B$5,IF(A172="",'Sales Stage Names'!B$2,IF(A172&gt;-1,'Sales Stage Names'!B$4,'Sales Stage Names'!B$3)))))))))</f>
        <v>Not Assigned</v>
      </c>
      <c r="E172" s="63" t="str">
        <f aca="false">IF(A172&gt;6,"Customer",IF(A172&gt;1,"Target",IF(A172="","T",IF(A172&gt;0,"Dormant","Disqualified"))))</f>
        <v>T</v>
      </c>
      <c r="F172" s="64"/>
      <c r="G172" s="65" t="str">
        <f aca="false">IF((R172&lt;Dashboard!$M$1),"Yes","No")</f>
        <v>Yes</v>
      </c>
      <c r="H172" s="61" t="n">
        <f aca="false">I172/100*J172</f>
        <v>0</v>
      </c>
      <c r="I172" s="59"/>
      <c r="J172" s="61" t="n">
        <f aca="false">K172*L172</f>
        <v>0</v>
      </c>
      <c r="K172" s="66"/>
      <c r="L172" s="67"/>
      <c r="M172" s="59"/>
      <c r="N172" s="68"/>
      <c r="O172" s="69" t="n">
        <f aca="false">SUMPRODUCT('Communication Log'!E$5:E$7=1,'Communication Log'!B$5:B$7=F172)</f>
        <v>0</v>
      </c>
      <c r="P172" s="69" t="n">
        <f aca="false">SUMPRODUCT('Communication Log'!E$5:E$7=2,'Communication Log'!B$5:B$7=F172)</f>
        <v>0</v>
      </c>
      <c r="Q172" s="69" t="n">
        <f aca="false">SUMPRODUCT('Communication Log'!E$5:E$7=3,'Communication Log'!B$5:B$7=F172)</f>
        <v>0</v>
      </c>
      <c r="R172" s="74"/>
      <c r="S172" s="71"/>
      <c r="T172" s="72" t="s">
        <v>84</v>
      </c>
      <c r="U172" s="73"/>
      <c r="V172" s="73"/>
      <c r="W172" s="64"/>
      <c r="X172" s="72" t="s">
        <v>84</v>
      </c>
      <c r="Y172" s="73"/>
      <c r="Z172" s="74"/>
      <c r="AA172" s="76"/>
      <c r="AB172" s="73"/>
      <c r="AC172" s="73"/>
      <c r="AD172" s="73"/>
      <c r="CY172" s="0"/>
      <c r="CZ172" s="0"/>
      <c r="DA172" s="0"/>
      <c r="DB172" s="0"/>
    </row>
    <row r="173" customFormat="false" ht="12.95" hidden="false" customHeight="true" outlineLevel="0" collapsed="false">
      <c r="A173" s="59"/>
      <c r="B173" s="60" t="n">
        <f aca="false">RANK(C173,C$4:C$504)</f>
        <v>6</v>
      </c>
      <c r="C173" s="61" t="n">
        <f aca="false">IF(AND(A173&gt;4,A173&lt;7),H173,0)</f>
        <v>0</v>
      </c>
      <c r="D173" s="62" t="str">
        <f aca="false">IF(A173&gt;6,'Sales Stage Names'!B$11,IF(A173&gt;5,'Sales Stage Names'!B$10,IF(A173&gt;4,'Sales Stage Names'!B$9,IF(A173&gt;3,'Sales Stage Names'!B$8,IF(A173&gt;2,'Sales Stage Names'!B$7,IF(A173&gt;1,'Sales Stage Names'!B$6,IF(A173&gt;0,'Sales Stage Names'!B$5,IF(A173="",'Sales Stage Names'!B$2,IF(A173&gt;-1,'Sales Stage Names'!B$4,'Sales Stage Names'!B$3)))))))))</f>
        <v>Not Assigned</v>
      </c>
      <c r="E173" s="63" t="str">
        <f aca="false">IF(A173&gt;6,"Customer",IF(A173&gt;1,"Target",IF(A173="","T",IF(A173&gt;0,"Dormant","Disqualified"))))</f>
        <v>T</v>
      </c>
      <c r="F173" s="64"/>
      <c r="G173" s="65" t="str">
        <f aca="false">IF((R173&lt;Dashboard!$M$1),"Yes","No")</f>
        <v>Yes</v>
      </c>
      <c r="H173" s="61" t="n">
        <f aca="false">I173/100*J173</f>
        <v>0</v>
      </c>
      <c r="I173" s="59"/>
      <c r="J173" s="61" t="n">
        <f aca="false">K173*L173</f>
        <v>0</v>
      </c>
      <c r="K173" s="66"/>
      <c r="L173" s="67"/>
      <c r="M173" s="59"/>
      <c r="N173" s="68"/>
      <c r="O173" s="69" t="n">
        <f aca="false">SUMPRODUCT('Communication Log'!E$5:E$7=1,'Communication Log'!B$5:B$7=F173)</f>
        <v>0</v>
      </c>
      <c r="P173" s="69" t="n">
        <f aca="false">SUMPRODUCT('Communication Log'!E$5:E$7=2,'Communication Log'!B$5:B$7=F173)</f>
        <v>0</v>
      </c>
      <c r="Q173" s="69" t="n">
        <f aca="false">SUMPRODUCT('Communication Log'!E$5:E$7=3,'Communication Log'!B$5:B$7=F173)</f>
        <v>0</v>
      </c>
      <c r="R173" s="74"/>
      <c r="S173" s="71"/>
      <c r="T173" s="72" t="s">
        <v>84</v>
      </c>
      <c r="U173" s="73"/>
      <c r="V173" s="73"/>
      <c r="W173" s="64"/>
      <c r="X173" s="72" t="s">
        <v>84</v>
      </c>
      <c r="Y173" s="73"/>
      <c r="Z173" s="74"/>
      <c r="AA173" s="76"/>
      <c r="AB173" s="73"/>
      <c r="AC173" s="73"/>
      <c r="AD173" s="73"/>
      <c r="CY173" s="0"/>
      <c r="CZ173" s="0"/>
      <c r="DA173" s="0"/>
      <c r="DB173" s="0"/>
    </row>
    <row r="174" customFormat="false" ht="12.95" hidden="false" customHeight="true" outlineLevel="0" collapsed="false">
      <c r="A174" s="59"/>
      <c r="B174" s="60" t="n">
        <f aca="false">RANK(C174,C$4:C$504)</f>
        <v>6</v>
      </c>
      <c r="C174" s="61" t="n">
        <f aca="false">IF(AND(A174&gt;4,A174&lt;7),H174,0)</f>
        <v>0</v>
      </c>
      <c r="D174" s="62" t="str">
        <f aca="false">IF(A174&gt;6,'Sales Stage Names'!B$11,IF(A174&gt;5,'Sales Stage Names'!B$10,IF(A174&gt;4,'Sales Stage Names'!B$9,IF(A174&gt;3,'Sales Stage Names'!B$8,IF(A174&gt;2,'Sales Stage Names'!B$7,IF(A174&gt;1,'Sales Stage Names'!B$6,IF(A174&gt;0,'Sales Stage Names'!B$5,IF(A174="",'Sales Stage Names'!B$2,IF(A174&gt;-1,'Sales Stage Names'!B$4,'Sales Stage Names'!B$3)))))))))</f>
        <v>Not Assigned</v>
      </c>
      <c r="E174" s="63" t="str">
        <f aca="false">IF(A174&gt;6,"Customer",IF(A174&gt;1,"Target",IF(A174="","T",IF(A174&gt;0,"Dormant","Disqualified"))))</f>
        <v>T</v>
      </c>
      <c r="F174" s="64"/>
      <c r="G174" s="65" t="str">
        <f aca="false">IF((R174&lt;Dashboard!$M$1),"Yes","No")</f>
        <v>Yes</v>
      </c>
      <c r="H174" s="61" t="n">
        <f aca="false">I174/100*J174</f>
        <v>0</v>
      </c>
      <c r="I174" s="59"/>
      <c r="J174" s="61" t="n">
        <f aca="false">K174*L174</f>
        <v>0</v>
      </c>
      <c r="K174" s="66"/>
      <c r="L174" s="67"/>
      <c r="M174" s="59"/>
      <c r="N174" s="68"/>
      <c r="O174" s="69" t="n">
        <f aca="false">SUMPRODUCT('Communication Log'!E$5:E$7=1,'Communication Log'!B$5:B$7=F174)</f>
        <v>0</v>
      </c>
      <c r="P174" s="69" t="n">
        <f aca="false">SUMPRODUCT('Communication Log'!E$5:E$7=2,'Communication Log'!B$5:B$7=F174)</f>
        <v>0</v>
      </c>
      <c r="Q174" s="69" t="n">
        <f aca="false">SUMPRODUCT('Communication Log'!E$5:E$7=3,'Communication Log'!B$5:B$7=F174)</f>
        <v>0</v>
      </c>
      <c r="R174" s="74"/>
      <c r="S174" s="71"/>
      <c r="T174" s="72" t="s">
        <v>84</v>
      </c>
      <c r="U174" s="73"/>
      <c r="V174" s="73"/>
      <c r="W174" s="64"/>
      <c r="X174" s="72" t="s">
        <v>84</v>
      </c>
      <c r="Y174" s="73"/>
      <c r="Z174" s="74"/>
      <c r="AA174" s="76"/>
      <c r="AB174" s="73"/>
      <c r="AC174" s="73"/>
      <c r="AD174" s="73"/>
      <c r="CY174" s="0"/>
      <c r="CZ174" s="0"/>
      <c r="DA174" s="0"/>
      <c r="DB174" s="0"/>
    </row>
    <row r="175" customFormat="false" ht="12.95" hidden="false" customHeight="true" outlineLevel="0" collapsed="false">
      <c r="A175" s="59"/>
      <c r="B175" s="60" t="n">
        <f aca="false">RANK(C175,C$4:C$504)</f>
        <v>6</v>
      </c>
      <c r="C175" s="61" t="n">
        <f aca="false">IF(AND(A175&gt;4,A175&lt;7),H175,0)</f>
        <v>0</v>
      </c>
      <c r="D175" s="62" t="str">
        <f aca="false">IF(A175&gt;6,'Sales Stage Names'!B$11,IF(A175&gt;5,'Sales Stage Names'!B$10,IF(A175&gt;4,'Sales Stage Names'!B$9,IF(A175&gt;3,'Sales Stage Names'!B$8,IF(A175&gt;2,'Sales Stage Names'!B$7,IF(A175&gt;1,'Sales Stage Names'!B$6,IF(A175&gt;0,'Sales Stage Names'!B$5,IF(A175="",'Sales Stage Names'!B$2,IF(A175&gt;-1,'Sales Stage Names'!B$4,'Sales Stage Names'!B$3)))))))))</f>
        <v>Not Assigned</v>
      </c>
      <c r="E175" s="63" t="str">
        <f aca="false">IF(A175&gt;6,"Customer",IF(A175&gt;1,"Target",IF(A175="","T",IF(A175&gt;0,"Dormant","Disqualified"))))</f>
        <v>T</v>
      </c>
      <c r="F175" s="64"/>
      <c r="G175" s="65" t="str">
        <f aca="false">IF((R175&lt;Dashboard!$M$1),"Yes","No")</f>
        <v>Yes</v>
      </c>
      <c r="H175" s="61" t="n">
        <f aca="false">I175/100*J175</f>
        <v>0</v>
      </c>
      <c r="I175" s="59"/>
      <c r="J175" s="61" t="n">
        <f aca="false">K175*L175</f>
        <v>0</v>
      </c>
      <c r="K175" s="66"/>
      <c r="L175" s="67"/>
      <c r="M175" s="59"/>
      <c r="N175" s="68"/>
      <c r="O175" s="69" t="n">
        <f aca="false">SUMPRODUCT('Communication Log'!E$5:E$7=1,'Communication Log'!B$5:B$7=F175)</f>
        <v>0</v>
      </c>
      <c r="P175" s="69" t="n">
        <f aca="false">SUMPRODUCT('Communication Log'!E$5:E$7=2,'Communication Log'!B$5:B$7=F175)</f>
        <v>0</v>
      </c>
      <c r="Q175" s="69" t="n">
        <f aca="false">SUMPRODUCT('Communication Log'!E$5:E$7=3,'Communication Log'!B$5:B$7=F175)</f>
        <v>0</v>
      </c>
      <c r="R175" s="74"/>
      <c r="S175" s="71"/>
      <c r="T175" s="72" t="s">
        <v>84</v>
      </c>
      <c r="U175" s="73"/>
      <c r="V175" s="73"/>
      <c r="W175" s="64"/>
      <c r="X175" s="72" t="s">
        <v>84</v>
      </c>
      <c r="Y175" s="73"/>
      <c r="Z175" s="74"/>
      <c r="AA175" s="76"/>
      <c r="AB175" s="73"/>
      <c r="AC175" s="73"/>
      <c r="AD175" s="73"/>
      <c r="CY175" s="0"/>
      <c r="CZ175" s="0"/>
      <c r="DA175" s="0"/>
      <c r="DB175" s="0"/>
    </row>
    <row r="176" customFormat="false" ht="12.95" hidden="false" customHeight="true" outlineLevel="0" collapsed="false">
      <c r="A176" s="59"/>
      <c r="B176" s="60" t="n">
        <f aca="false">RANK(C176,C$4:C$504)</f>
        <v>6</v>
      </c>
      <c r="C176" s="61" t="n">
        <f aca="false">IF(AND(A176&gt;4,A176&lt;7),H176,0)</f>
        <v>0</v>
      </c>
      <c r="D176" s="62" t="str">
        <f aca="false">IF(A176&gt;6,'Sales Stage Names'!B$11,IF(A176&gt;5,'Sales Stage Names'!B$10,IF(A176&gt;4,'Sales Stage Names'!B$9,IF(A176&gt;3,'Sales Stage Names'!B$8,IF(A176&gt;2,'Sales Stage Names'!B$7,IF(A176&gt;1,'Sales Stage Names'!B$6,IF(A176&gt;0,'Sales Stage Names'!B$5,IF(A176="",'Sales Stage Names'!B$2,IF(A176&gt;-1,'Sales Stage Names'!B$4,'Sales Stage Names'!B$3)))))))))</f>
        <v>Not Assigned</v>
      </c>
      <c r="E176" s="63" t="str">
        <f aca="false">IF(A176&gt;6,"Customer",IF(A176&gt;1,"Target",IF(A176="","T",IF(A176&gt;0,"Dormant","Disqualified"))))</f>
        <v>T</v>
      </c>
      <c r="F176" s="64"/>
      <c r="G176" s="65" t="str">
        <f aca="false">IF((R176&lt;Dashboard!$M$1),"Yes","No")</f>
        <v>Yes</v>
      </c>
      <c r="H176" s="61" t="n">
        <f aca="false">I176/100*J176</f>
        <v>0</v>
      </c>
      <c r="I176" s="59"/>
      <c r="J176" s="61" t="n">
        <f aca="false">K176*L176</f>
        <v>0</v>
      </c>
      <c r="K176" s="66"/>
      <c r="L176" s="67"/>
      <c r="M176" s="59"/>
      <c r="N176" s="68"/>
      <c r="O176" s="69" t="n">
        <f aca="false">SUMPRODUCT('Communication Log'!E$5:E$7=1,'Communication Log'!B$5:B$7=F176)</f>
        <v>0</v>
      </c>
      <c r="P176" s="69" t="n">
        <f aca="false">SUMPRODUCT('Communication Log'!E$5:E$7=2,'Communication Log'!B$5:B$7=F176)</f>
        <v>0</v>
      </c>
      <c r="Q176" s="69" t="n">
        <f aca="false">SUMPRODUCT('Communication Log'!E$5:E$7=3,'Communication Log'!B$5:B$7=F176)</f>
        <v>0</v>
      </c>
      <c r="R176" s="74"/>
      <c r="S176" s="71"/>
      <c r="T176" s="72" t="s">
        <v>84</v>
      </c>
      <c r="U176" s="73"/>
      <c r="V176" s="73"/>
      <c r="W176" s="64"/>
      <c r="X176" s="72" t="s">
        <v>84</v>
      </c>
      <c r="Y176" s="73"/>
      <c r="Z176" s="74"/>
      <c r="AA176" s="76"/>
      <c r="AB176" s="73"/>
      <c r="AC176" s="73"/>
      <c r="AD176" s="73"/>
      <c r="CY176" s="0"/>
      <c r="CZ176" s="0"/>
      <c r="DA176" s="0"/>
      <c r="DB176" s="0"/>
    </row>
    <row r="177" customFormat="false" ht="12.95" hidden="false" customHeight="true" outlineLevel="0" collapsed="false">
      <c r="A177" s="59"/>
      <c r="B177" s="60" t="n">
        <f aca="false">RANK(C177,C$4:C$504)</f>
        <v>6</v>
      </c>
      <c r="C177" s="61" t="n">
        <f aca="false">IF(AND(A177&gt;4,A177&lt;7),H177,0)</f>
        <v>0</v>
      </c>
      <c r="D177" s="62" t="str">
        <f aca="false">IF(A177&gt;6,'Sales Stage Names'!B$11,IF(A177&gt;5,'Sales Stage Names'!B$10,IF(A177&gt;4,'Sales Stage Names'!B$9,IF(A177&gt;3,'Sales Stage Names'!B$8,IF(A177&gt;2,'Sales Stage Names'!B$7,IF(A177&gt;1,'Sales Stage Names'!B$6,IF(A177&gt;0,'Sales Stage Names'!B$5,IF(A177="",'Sales Stage Names'!B$2,IF(A177&gt;-1,'Sales Stage Names'!B$4,'Sales Stage Names'!B$3)))))))))</f>
        <v>Not Assigned</v>
      </c>
      <c r="E177" s="63" t="str">
        <f aca="false">IF(A177&gt;6,"Customer",IF(A177&gt;1,"Target",IF(A177="","T",IF(A177&gt;0,"Dormant","Disqualified"))))</f>
        <v>T</v>
      </c>
      <c r="F177" s="64"/>
      <c r="G177" s="65" t="str">
        <f aca="false">IF((R177&lt;Dashboard!$M$1),"Yes","No")</f>
        <v>Yes</v>
      </c>
      <c r="H177" s="61" t="n">
        <f aca="false">I177/100*J177</f>
        <v>0</v>
      </c>
      <c r="I177" s="59"/>
      <c r="J177" s="61" t="n">
        <f aca="false">K177*L177</f>
        <v>0</v>
      </c>
      <c r="K177" s="66"/>
      <c r="L177" s="67"/>
      <c r="M177" s="59"/>
      <c r="N177" s="68"/>
      <c r="O177" s="69" t="n">
        <f aca="false">SUMPRODUCT('Communication Log'!E$5:E$7=1,'Communication Log'!B$5:B$7=F177)</f>
        <v>0</v>
      </c>
      <c r="P177" s="69" t="n">
        <f aca="false">SUMPRODUCT('Communication Log'!E$5:E$7=2,'Communication Log'!B$5:B$7=F177)</f>
        <v>0</v>
      </c>
      <c r="Q177" s="69" t="n">
        <f aca="false">SUMPRODUCT('Communication Log'!E$5:E$7=3,'Communication Log'!B$5:B$7=F177)</f>
        <v>0</v>
      </c>
      <c r="R177" s="74"/>
      <c r="S177" s="71"/>
      <c r="T177" s="72" t="s">
        <v>84</v>
      </c>
      <c r="U177" s="73"/>
      <c r="V177" s="73"/>
      <c r="W177" s="64"/>
      <c r="X177" s="72" t="s">
        <v>84</v>
      </c>
      <c r="Y177" s="73"/>
      <c r="Z177" s="74"/>
      <c r="AA177" s="76"/>
      <c r="AB177" s="73"/>
      <c r="AC177" s="73"/>
      <c r="AD177" s="73"/>
      <c r="CY177" s="0"/>
      <c r="CZ177" s="0"/>
      <c r="DA177" s="0"/>
      <c r="DB177" s="0"/>
    </row>
    <row r="178" customFormat="false" ht="12.95" hidden="false" customHeight="true" outlineLevel="0" collapsed="false">
      <c r="A178" s="59"/>
      <c r="B178" s="60" t="n">
        <f aca="false">RANK(C178,C$4:C$504)</f>
        <v>6</v>
      </c>
      <c r="C178" s="61" t="n">
        <f aca="false">IF(AND(A178&gt;4,A178&lt;7),H178,0)</f>
        <v>0</v>
      </c>
      <c r="D178" s="62" t="str">
        <f aca="false">IF(A178&gt;6,'Sales Stage Names'!B$11,IF(A178&gt;5,'Sales Stage Names'!B$10,IF(A178&gt;4,'Sales Stage Names'!B$9,IF(A178&gt;3,'Sales Stage Names'!B$8,IF(A178&gt;2,'Sales Stage Names'!B$7,IF(A178&gt;1,'Sales Stage Names'!B$6,IF(A178&gt;0,'Sales Stage Names'!B$5,IF(A178="",'Sales Stage Names'!B$2,IF(A178&gt;-1,'Sales Stage Names'!B$4,'Sales Stage Names'!B$3)))))))))</f>
        <v>Not Assigned</v>
      </c>
      <c r="E178" s="63" t="str">
        <f aca="false">IF(A178&gt;6,"Customer",IF(A178&gt;1,"Target",IF(A178="","T",IF(A178&gt;0,"Dormant","Disqualified"))))</f>
        <v>T</v>
      </c>
      <c r="F178" s="64"/>
      <c r="G178" s="65" t="str">
        <f aca="false">IF((R178&lt;Dashboard!$M$1),"Yes","No")</f>
        <v>Yes</v>
      </c>
      <c r="H178" s="61" t="n">
        <f aca="false">I178/100*J178</f>
        <v>0</v>
      </c>
      <c r="I178" s="59"/>
      <c r="J178" s="61" t="n">
        <f aca="false">K178*L178</f>
        <v>0</v>
      </c>
      <c r="K178" s="66"/>
      <c r="L178" s="67"/>
      <c r="M178" s="59"/>
      <c r="N178" s="68"/>
      <c r="O178" s="69" t="n">
        <f aca="false">SUMPRODUCT('Communication Log'!E$5:E$7=1,'Communication Log'!B$5:B$7=F178)</f>
        <v>0</v>
      </c>
      <c r="P178" s="69" t="n">
        <f aca="false">SUMPRODUCT('Communication Log'!E$5:E$7=2,'Communication Log'!B$5:B$7=F178)</f>
        <v>0</v>
      </c>
      <c r="Q178" s="69" t="n">
        <f aca="false">SUMPRODUCT('Communication Log'!E$5:E$7=3,'Communication Log'!B$5:B$7=F178)</f>
        <v>0</v>
      </c>
      <c r="R178" s="74"/>
      <c r="S178" s="71"/>
      <c r="T178" s="72" t="s">
        <v>84</v>
      </c>
      <c r="U178" s="73"/>
      <c r="V178" s="73"/>
      <c r="W178" s="64"/>
      <c r="X178" s="72" t="s">
        <v>84</v>
      </c>
      <c r="Y178" s="73"/>
      <c r="Z178" s="74"/>
      <c r="AA178" s="76"/>
      <c r="AB178" s="73"/>
      <c r="AC178" s="73"/>
      <c r="AD178" s="73"/>
      <c r="CY178" s="0"/>
      <c r="CZ178" s="0"/>
      <c r="DA178" s="0"/>
      <c r="DB178" s="0"/>
    </row>
    <row r="179" customFormat="false" ht="12.95" hidden="false" customHeight="true" outlineLevel="0" collapsed="false">
      <c r="A179" s="59"/>
      <c r="B179" s="60" t="n">
        <f aca="false">RANK(C179,C$4:C$504)</f>
        <v>6</v>
      </c>
      <c r="C179" s="61" t="n">
        <f aca="false">IF(AND(A179&gt;4,A179&lt;7),H179,0)</f>
        <v>0</v>
      </c>
      <c r="D179" s="62" t="str">
        <f aca="false">IF(A179&gt;6,'Sales Stage Names'!B$11,IF(A179&gt;5,'Sales Stage Names'!B$10,IF(A179&gt;4,'Sales Stage Names'!B$9,IF(A179&gt;3,'Sales Stage Names'!B$8,IF(A179&gt;2,'Sales Stage Names'!B$7,IF(A179&gt;1,'Sales Stage Names'!B$6,IF(A179&gt;0,'Sales Stage Names'!B$5,IF(A179="",'Sales Stage Names'!B$2,IF(A179&gt;-1,'Sales Stage Names'!B$4,'Sales Stage Names'!B$3)))))))))</f>
        <v>Not Assigned</v>
      </c>
      <c r="E179" s="63" t="str">
        <f aca="false">IF(A179&gt;6,"Customer",IF(A179&gt;1,"Target",IF(A179="","T",IF(A179&gt;0,"Dormant","Disqualified"))))</f>
        <v>T</v>
      </c>
      <c r="F179" s="64"/>
      <c r="G179" s="65" t="str">
        <f aca="false">IF((R179&lt;Dashboard!$M$1),"Yes","No")</f>
        <v>Yes</v>
      </c>
      <c r="H179" s="61" t="n">
        <f aca="false">I179/100*J179</f>
        <v>0</v>
      </c>
      <c r="I179" s="59"/>
      <c r="J179" s="61" t="n">
        <f aca="false">K179*L179</f>
        <v>0</v>
      </c>
      <c r="K179" s="66"/>
      <c r="L179" s="67"/>
      <c r="M179" s="59"/>
      <c r="N179" s="68"/>
      <c r="O179" s="69" t="n">
        <f aca="false">SUMPRODUCT('Communication Log'!E$5:E$7=1,'Communication Log'!B$5:B$7=F179)</f>
        <v>0</v>
      </c>
      <c r="P179" s="69" t="n">
        <f aca="false">SUMPRODUCT('Communication Log'!E$5:E$7=2,'Communication Log'!B$5:B$7=F179)</f>
        <v>0</v>
      </c>
      <c r="Q179" s="69" t="n">
        <f aca="false">SUMPRODUCT('Communication Log'!E$5:E$7=3,'Communication Log'!B$5:B$7=F179)</f>
        <v>0</v>
      </c>
      <c r="R179" s="74"/>
      <c r="S179" s="71"/>
      <c r="T179" s="72" t="s">
        <v>84</v>
      </c>
      <c r="U179" s="73"/>
      <c r="V179" s="73"/>
      <c r="W179" s="64"/>
      <c r="X179" s="72" t="s">
        <v>84</v>
      </c>
      <c r="Y179" s="73"/>
      <c r="Z179" s="74"/>
      <c r="AA179" s="76"/>
      <c r="AB179" s="73"/>
      <c r="AC179" s="73"/>
      <c r="AD179" s="73"/>
      <c r="CY179" s="0"/>
      <c r="CZ179" s="0"/>
      <c r="DA179" s="0"/>
      <c r="DB179" s="0"/>
    </row>
    <row r="180" customFormat="false" ht="12.95" hidden="false" customHeight="true" outlineLevel="0" collapsed="false">
      <c r="A180" s="59"/>
      <c r="B180" s="60" t="n">
        <f aca="false">RANK(C180,C$4:C$504)</f>
        <v>6</v>
      </c>
      <c r="C180" s="61" t="n">
        <f aca="false">IF(AND(A180&gt;4,A180&lt;7),H180,0)</f>
        <v>0</v>
      </c>
      <c r="D180" s="62" t="str">
        <f aca="false">IF(A180&gt;6,'Sales Stage Names'!B$11,IF(A180&gt;5,'Sales Stage Names'!B$10,IF(A180&gt;4,'Sales Stage Names'!B$9,IF(A180&gt;3,'Sales Stage Names'!B$8,IF(A180&gt;2,'Sales Stage Names'!B$7,IF(A180&gt;1,'Sales Stage Names'!B$6,IF(A180&gt;0,'Sales Stage Names'!B$5,IF(A180="",'Sales Stage Names'!B$2,IF(A180&gt;-1,'Sales Stage Names'!B$4,'Sales Stage Names'!B$3)))))))))</f>
        <v>Not Assigned</v>
      </c>
      <c r="E180" s="63" t="str">
        <f aca="false">IF(A180&gt;6,"Customer",IF(A180&gt;1,"Target",IF(A180="","T",IF(A180&gt;0,"Dormant","Disqualified"))))</f>
        <v>T</v>
      </c>
      <c r="F180" s="64"/>
      <c r="G180" s="65" t="str">
        <f aca="false">IF((R180&lt;Dashboard!$M$1),"Yes","No")</f>
        <v>Yes</v>
      </c>
      <c r="H180" s="61" t="n">
        <f aca="false">I180/100*J180</f>
        <v>0</v>
      </c>
      <c r="I180" s="59"/>
      <c r="J180" s="61" t="n">
        <f aca="false">K180*L180</f>
        <v>0</v>
      </c>
      <c r="K180" s="66"/>
      <c r="L180" s="67"/>
      <c r="M180" s="59"/>
      <c r="N180" s="68"/>
      <c r="O180" s="69" t="n">
        <f aca="false">SUMPRODUCT('Communication Log'!E$5:E$7=1,'Communication Log'!B$5:B$7=F180)</f>
        <v>0</v>
      </c>
      <c r="P180" s="69" t="n">
        <f aca="false">SUMPRODUCT('Communication Log'!E$5:E$7=2,'Communication Log'!B$5:B$7=F180)</f>
        <v>0</v>
      </c>
      <c r="Q180" s="69" t="n">
        <f aca="false">SUMPRODUCT('Communication Log'!E$5:E$7=3,'Communication Log'!B$5:B$7=F180)</f>
        <v>0</v>
      </c>
      <c r="R180" s="74"/>
      <c r="S180" s="71"/>
      <c r="T180" s="72" t="s">
        <v>84</v>
      </c>
      <c r="U180" s="73"/>
      <c r="V180" s="73"/>
      <c r="W180" s="64"/>
      <c r="X180" s="72" t="s">
        <v>84</v>
      </c>
      <c r="Y180" s="73"/>
      <c r="Z180" s="74"/>
      <c r="AA180" s="76"/>
      <c r="AB180" s="73"/>
      <c r="AC180" s="73"/>
      <c r="AD180" s="73"/>
      <c r="CY180" s="0"/>
      <c r="CZ180" s="0"/>
      <c r="DA180" s="0"/>
      <c r="DB180" s="0"/>
    </row>
    <row r="181" customFormat="false" ht="12.95" hidden="false" customHeight="true" outlineLevel="0" collapsed="false">
      <c r="A181" s="59"/>
      <c r="B181" s="60" t="n">
        <f aca="false">RANK(C181,C$4:C$504)</f>
        <v>6</v>
      </c>
      <c r="C181" s="61" t="n">
        <f aca="false">IF(AND(A181&gt;4,A181&lt;7),H181,0)</f>
        <v>0</v>
      </c>
      <c r="D181" s="62" t="str">
        <f aca="false">IF(A181&gt;6,'Sales Stage Names'!B$11,IF(A181&gt;5,'Sales Stage Names'!B$10,IF(A181&gt;4,'Sales Stage Names'!B$9,IF(A181&gt;3,'Sales Stage Names'!B$8,IF(A181&gt;2,'Sales Stage Names'!B$7,IF(A181&gt;1,'Sales Stage Names'!B$6,IF(A181&gt;0,'Sales Stage Names'!B$5,IF(A181="",'Sales Stage Names'!B$2,IF(A181&gt;-1,'Sales Stage Names'!B$4,'Sales Stage Names'!B$3)))))))))</f>
        <v>Not Assigned</v>
      </c>
      <c r="E181" s="63" t="str">
        <f aca="false">IF(A181&gt;6,"Customer",IF(A181&gt;1,"Target",IF(A181="","T",IF(A181&gt;0,"Dormant","Disqualified"))))</f>
        <v>T</v>
      </c>
      <c r="F181" s="64"/>
      <c r="G181" s="65" t="str">
        <f aca="false">IF((R181&lt;Dashboard!$M$1),"Yes","No")</f>
        <v>Yes</v>
      </c>
      <c r="H181" s="61" t="n">
        <f aca="false">I181/100*J181</f>
        <v>0</v>
      </c>
      <c r="I181" s="59"/>
      <c r="J181" s="61" t="n">
        <f aca="false">K181*L181</f>
        <v>0</v>
      </c>
      <c r="K181" s="66"/>
      <c r="L181" s="67"/>
      <c r="M181" s="59"/>
      <c r="N181" s="68"/>
      <c r="O181" s="69" t="n">
        <f aca="false">SUMPRODUCT('Communication Log'!E$5:E$7=1,'Communication Log'!B$5:B$7=F181)</f>
        <v>0</v>
      </c>
      <c r="P181" s="69" t="n">
        <f aca="false">SUMPRODUCT('Communication Log'!E$5:E$7=2,'Communication Log'!B$5:B$7=F181)</f>
        <v>0</v>
      </c>
      <c r="Q181" s="69" t="n">
        <f aca="false">SUMPRODUCT('Communication Log'!E$5:E$7=3,'Communication Log'!B$5:B$7=F181)</f>
        <v>0</v>
      </c>
      <c r="R181" s="74"/>
      <c r="S181" s="71"/>
      <c r="T181" s="72" t="s">
        <v>84</v>
      </c>
      <c r="U181" s="73"/>
      <c r="V181" s="73"/>
      <c r="W181" s="64"/>
      <c r="X181" s="72" t="s">
        <v>84</v>
      </c>
      <c r="Y181" s="73"/>
      <c r="Z181" s="74"/>
      <c r="AA181" s="76"/>
      <c r="AB181" s="73"/>
      <c r="AC181" s="73"/>
      <c r="AD181" s="73"/>
      <c r="CY181" s="0"/>
      <c r="CZ181" s="0"/>
      <c r="DA181" s="0"/>
      <c r="DB181" s="0"/>
    </row>
    <row r="182" customFormat="false" ht="12.95" hidden="false" customHeight="true" outlineLevel="0" collapsed="false">
      <c r="A182" s="59"/>
      <c r="B182" s="60" t="n">
        <f aca="false">RANK(C182,C$4:C$504)</f>
        <v>6</v>
      </c>
      <c r="C182" s="61" t="n">
        <f aca="false">IF(AND(A182&gt;4,A182&lt;7),H182,0)</f>
        <v>0</v>
      </c>
      <c r="D182" s="62" t="str">
        <f aca="false">IF(A182&gt;6,'Sales Stage Names'!B$11,IF(A182&gt;5,'Sales Stage Names'!B$10,IF(A182&gt;4,'Sales Stage Names'!B$9,IF(A182&gt;3,'Sales Stage Names'!B$8,IF(A182&gt;2,'Sales Stage Names'!B$7,IF(A182&gt;1,'Sales Stage Names'!B$6,IF(A182&gt;0,'Sales Stage Names'!B$5,IF(A182="",'Sales Stage Names'!B$2,IF(A182&gt;-1,'Sales Stage Names'!B$4,'Sales Stage Names'!B$3)))))))))</f>
        <v>Not Assigned</v>
      </c>
      <c r="E182" s="63" t="str">
        <f aca="false">IF(A182&gt;6,"Customer",IF(A182&gt;1,"Target",IF(A182="","T",IF(A182&gt;0,"Dormant","Disqualified"))))</f>
        <v>T</v>
      </c>
      <c r="F182" s="64"/>
      <c r="G182" s="65" t="str">
        <f aca="false">IF((R182&lt;Dashboard!$M$1),"Yes","No")</f>
        <v>Yes</v>
      </c>
      <c r="H182" s="61" t="n">
        <f aca="false">I182/100*J182</f>
        <v>0</v>
      </c>
      <c r="I182" s="59"/>
      <c r="J182" s="61" t="n">
        <f aca="false">K182*L182</f>
        <v>0</v>
      </c>
      <c r="K182" s="66"/>
      <c r="L182" s="67"/>
      <c r="M182" s="59"/>
      <c r="N182" s="68"/>
      <c r="O182" s="69" t="n">
        <f aca="false">SUMPRODUCT('Communication Log'!E$5:E$7=1,'Communication Log'!B$5:B$7=F182)</f>
        <v>0</v>
      </c>
      <c r="P182" s="69" t="n">
        <f aca="false">SUMPRODUCT('Communication Log'!E$5:E$7=2,'Communication Log'!B$5:B$7=F182)</f>
        <v>0</v>
      </c>
      <c r="Q182" s="69" t="n">
        <f aca="false">SUMPRODUCT('Communication Log'!E$5:E$7=3,'Communication Log'!B$5:B$7=F182)</f>
        <v>0</v>
      </c>
      <c r="R182" s="74"/>
      <c r="S182" s="71"/>
      <c r="T182" s="72" t="s">
        <v>84</v>
      </c>
      <c r="U182" s="73"/>
      <c r="V182" s="73"/>
      <c r="W182" s="64"/>
      <c r="X182" s="72" t="s">
        <v>84</v>
      </c>
      <c r="Y182" s="73"/>
      <c r="Z182" s="74"/>
      <c r="AA182" s="76"/>
      <c r="AB182" s="73"/>
      <c r="AC182" s="73"/>
      <c r="AD182" s="73"/>
      <c r="CY182" s="0"/>
      <c r="CZ182" s="0"/>
      <c r="DA182" s="0"/>
      <c r="DB182" s="0"/>
    </row>
    <row r="183" customFormat="false" ht="12.95" hidden="false" customHeight="true" outlineLevel="0" collapsed="false">
      <c r="A183" s="59"/>
      <c r="B183" s="60" t="n">
        <f aca="false">RANK(C183,C$4:C$504)</f>
        <v>6</v>
      </c>
      <c r="C183" s="61" t="n">
        <f aca="false">IF(AND(A183&gt;4,A183&lt;7),H183,0)</f>
        <v>0</v>
      </c>
      <c r="D183" s="62" t="str">
        <f aca="false">IF(A183&gt;6,'Sales Stage Names'!B$11,IF(A183&gt;5,'Sales Stage Names'!B$10,IF(A183&gt;4,'Sales Stage Names'!B$9,IF(A183&gt;3,'Sales Stage Names'!B$8,IF(A183&gt;2,'Sales Stage Names'!B$7,IF(A183&gt;1,'Sales Stage Names'!B$6,IF(A183&gt;0,'Sales Stage Names'!B$5,IF(A183="",'Sales Stage Names'!B$2,IF(A183&gt;-1,'Sales Stage Names'!B$4,'Sales Stage Names'!B$3)))))))))</f>
        <v>Not Assigned</v>
      </c>
      <c r="E183" s="63" t="str">
        <f aca="false">IF(A183&gt;6,"Customer",IF(A183&gt;1,"Target",IF(A183="","T",IF(A183&gt;0,"Dormant","Disqualified"))))</f>
        <v>T</v>
      </c>
      <c r="F183" s="64"/>
      <c r="G183" s="65" t="str">
        <f aca="false">IF((R183&lt;Dashboard!$M$1),"Yes","No")</f>
        <v>Yes</v>
      </c>
      <c r="H183" s="61" t="n">
        <v>2071</v>
      </c>
      <c r="I183" s="59"/>
      <c r="J183" s="61" t="n">
        <v>3045</v>
      </c>
      <c r="K183" s="66"/>
      <c r="L183" s="67"/>
      <c r="M183" s="59"/>
      <c r="N183" s="68"/>
      <c r="O183" s="69" t="n">
        <f aca="false">SUMPRODUCT('Communication Log'!E$5:E$7=1,'Communication Log'!B$5:B$7=F183)</f>
        <v>0</v>
      </c>
      <c r="P183" s="69" t="n">
        <f aca="false">SUMPRODUCT('Communication Log'!E$5:E$7=2,'Communication Log'!B$5:B$7=F183)</f>
        <v>0</v>
      </c>
      <c r="Q183" s="69" t="n">
        <f aca="false">SUMPRODUCT('Communication Log'!E$5:E$7=3,'Communication Log'!B$5:B$7=F183)</f>
        <v>0</v>
      </c>
      <c r="R183" s="74"/>
      <c r="S183" s="71"/>
      <c r="T183" s="72" t="s">
        <v>84</v>
      </c>
      <c r="U183" s="73"/>
      <c r="V183" s="73"/>
      <c r="W183" s="64"/>
      <c r="X183" s="72" t="s">
        <v>84</v>
      </c>
      <c r="Y183" s="73"/>
      <c r="Z183" s="74"/>
      <c r="AA183" s="76"/>
      <c r="AB183" s="73"/>
      <c r="AC183" s="73"/>
      <c r="AD183" s="73"/>
      <c r="CY183" s="0"/>
      <c r="CZ183" s="0"/>
      <c r="DA183" s="0"/>
      <c r="DB183" s="0"/>
    </row>
    <row r="184" customFormat="false" ht="12.95" hidden="false" customHeight="true" outlineLevel="0" collapsed="false">
      <c r="A184" s="59"/>
      <c r="B184" s="60" t="n">
        <f aca="false">RANK(C184,C$4:C$504)</f>
        <v>6</v>
      </c>
      <c r="C184" s="61" t="n">
        <f aca="false">IF(AND(A184&gt;4,A184&lt;7),H184,0)</f>
        <v>0</v>
      </c>
      <c r="D184" s="62" t="str">
        <f aca="false">IF(A184&gt;6,'Sales Stage Names'!B$11,IF(A184&gt;5,'Sales Stage Names'!B$10,IF(A184&gt;4,'Sales Stage Names'!B$9,IF(A184&gt;3,'Sales Stage Names'!B$8,IF(A184&gt;2,'Sales Stage Names'!B$7,IF(A184&gt;1,'Sales Stage Names'!B$6,IF(A184&gt;0,'Sales Stage Names'!B$5,IF(A184="",'Sales Stage Names'!B$2,IF(A184&gt;-1,'Sales Stage Names'!B$4,'Sales Stage Names'!B$3)))))))))</f>
        <v>Not Assigned</v>
      </c>
      <c r="E184" s="63" t="str">
        <f aca="false">IF(A184&gt;6,"Customer",IF(A184&gt;1,"Target",IF(A184="","T",IF(A184&gt;0,"Dormant","Disqualified"))))</f>
        <v>T</v>
      </c>
      <c r="F184" s="64"/>
      <c r="G184" s="65" t="str">
        <f aca="false">IF((R184&lt;Dashboard!$M$1),"Yes","No")</f>
        <v>Yes</v>
      </c>
      <c r="H184" s="61" t="n">
        <f aca="false">I184/100*J184</f>
        <v>0</v>
      </c>
      <c r="I184" s="59"/>
      <c r="J184" s="61" t="n">
        <f aca="false">K184*L184</f>
        <v>0</v>
      </c>
      <c r="K184" s="66"/>
      <c r="L184" s="67"/>
      <c r="M184" s="59"/>
      <c r="N184" s="68"/>
      <c r="O184" s="69" t="n">
        <f aca="false">SUMPRODUCT('Communication Log'!E$5:E$7=1,'Communication Log'!B$5:B$7=F184)</f>
        <v>0</v>
      </c>
      <c r="P184" s="69" t="n">
        <f aca="false">SUMPRODUCT('Communication Log'!E$5:E$7=2,'Communication Log'!B$5:B$7=F184)</f>
        <v>0</v>
      </c>
      <c r="Q184" s="69" t="n">
        <f aca="false">SUMPRODUCT('Communication Log'!E$5:E$7=3,'Communication Log'!B$5:B$7=F184)</f>
        <v>0</v>
      </c>
      <c r="R184" s="74"/>
      <c r="S184" s="71"/>
      <c r="T184" s="72" t="s">
        <v>84</v>
      </c>
      <c r="U184" s="73"/>
      <c r="V184" s="73"/>
      <c r="W184" s="64"/>
      <c r="X184" s="72" t="s">
        <v>84</v>
      </c>
      <c r="Y184" s="73"/>
      <c r="Z184" s="74"/>
      <c r="AA184" s="76"/>
      <c r="AB184" s="73"/>
      <c r="AC184" s="73"/>
      <c r="AD184" s="73"/>
      <c r="CY184" s="0"/>
      <c r="CZ184" s="0"/>
      <c r="DA184" s="0"/>
      <c r="DB184" s="0"/>
    </row>
    <row r="185" customFormat="false" ht="12.95" hidden="false" customHeight="true" outlineLevel="0" collapsed="false">
      <c r="A185" s="59"/>
      <c r="B185" s="60" t="n">
        <f aca="false">RANK(C185,C$4:C$504)</f>
        <v>6</v>
      </c>
      <c r="C185" s="61" t="n">
        <f aca="false">IF(AND(A185&gt;4,A185&lt;7),H185,0)</f>
        <v>0</v>
      </c>
      <c r="D185" s="62" t="str">
        <f aca="false">IF(A185&gt;6,'Sales Stage Names'!B$11,IF(A185&gt;5,'Sales Stage Names'!B$10,IF(A185&gt;4,'Sales Stage Names'!B$9,IF(A185&gt;3,'Sales Stage Names'!B$8,IF(A185&gt;2,'Sales Stage Names'!B$7,IF(A185&gt;1,'Sales Stage Names'!B$6,IF(A185&gt;0,'Sales Stage Names'!B$5,IF(A185="",'Sales Stage Names'!B$2,IF(A185&gt;-1,'Sales Stage Names'!B$4,'Sales Stage Names'!B$3)))))))))</f>
        <v>Not Assigned</v>
      </c>
      <c r="E185" s="63" t="str">
        <f aca="false">IF(A185&gt;6,"Customer",IF(A185&gt;1,"Target",IF(A185="","T",IF(A185&gt;0,"Dormant","Disqualified"))))</f>
        <v>T</v>
      </c>
      <c r="F185" s="64"/>
      <c r="G185" s="65" t="str">
        <f aca="false">IF((R185&lt;Dashboard!$M$1),"Yes","No")</f>
        <v>Yes</v>
      </c>
      <c r="H185" s="61" t="n">
        <f aca="false">I185/100*J185</f>
        <v>0</v>
      </c>
      <c r="I185" s="59"/>
      <c r="J185" s="61" t="n">
        <f aca="false">K185*L185</f>
        <v>0</v>
      </c>
      <c r="K185" s="66"/>
      <c r="L185" s="67"/>
      <c r="M185" s="59"/>
      <c r="N185" s="68"/>
      <c r="O185" s="69" t="n">
        <f aca="false">SUMPRODUCT('Communication Log'!E$5:E$7=1,'Communication Log'!B$5:B$7=F185)</f>
        <v>0</v>
      </c>
      <c r="P185" s="69" t="n">
        <f aca="false">SUMPRODUCT('Communication Log'!E$5:E$7=2,'Communication Log'!B$5:B$7=F185)</f>
        <v>0</v>
      </c>
      <c r="Q185" s="69" t="n">
        <f aca="false">SUMPRODUCT('Communication Log'!E$5:E$7=3,'Communication Log'!B$5:B$7=F185)</f>
        <v>0</v>
      </c>
      <c r="R185" s="74"/>
      <c r="S185" s="71"/>
      <c r="T185" s="72" t="s">
        <v>84</v>
      </c>
      <c r="U185" s="73"/>
      <c r="V185" s="73"/>
      <c r="W185" s="64"/>
      <c r="X185" s="72" t="s">
        <v>84</v>
      </c>
      <c r="Y185" s="73"/>
      <c r="Z185" s="74"/>
      <c r="AA185" s="76"/>
      <c r="AB185" s="73"/>
      <c r="AC185" s="73"/>
      <c r="AD185" s="73"/>
      <c r="CY185" s="0"/>
      <c r="CZ185" s="0"/>
      <c r="DA185" s="0"/>
      <c r="DB185" s="0"/>
    </row>
    <row r="186" customFormat="false" ht="12.95" hidden="false" customHeight="true" outlineLevel="0" collapsed="false">
      <c r="A186" s="59"/>
      <c r="B186" s="60" t="n">
        <f aca="false">RANK(C186,C$4:C$504)</f>
        <v>6</v>
      </c>
      <c r="C186" s="61" t="n">
        <f aca="false">IF(AND(A186&gt;4,A186&lt;7),H186,0)</f>
        <v>0</v>
      </c>
      <c r="D186" s="62" t="str">
        <f aca="false">IF(A186&gt;6,'Sales Stage Names'!B$11,IF(A186&gt;5,'Sales Stage Names'!B$10,IF(A186&gt;4,'Sales Stage Names'!B$9,IF(A186&gt;3,'Sales Stage Names'!B$8,IF(A186&gt;2,'Sales Stage Names'!B$7,IF(A186&gt;1,'Sales Stage Names'!B$6,IF(A186&gt;0,'Sales Stage Names'!B$5,IF(A186="",'Sales Stage Names'!B$2,IF(A186&gt;-1,'Sales Stage Names'!B$4,'Sales Stage Names'!B$3)))))))))</f>
        <v>Not Assigned</v>
      </c>
      <c r="E186" s="63" t="str">
        <f aca="false">IF(A186&gt;6,"Customer",IF(A186&gt;1,"Target",IF(A186="","T",IF(A186&gt;0,"Dormant","Disqualified"))))</f>
        <v>T</v>
      </c>
      <c r="F186" s="64"/>
      <c r="G186" s="65" t="str">
        <f aca="false">IF((R186&lt;Dashboard!$M$1),"Yes","No")</f>
        <v>Yes</v>
      </c>
      <c r="H186" s="61" t="n">
        <f aca="false">I186/100*J186</f>
        <v>0</v>
      </c>
      <c r="I186" s="59"/>
      <c r="J186" s="61" t="n">
        <f aca="false">K186*L186</f>
        <v>0</v>
      </c>
      <c r="K186" s="66"/>
      <c r="L186" s="67"/>
      <c r="M186" s="59"/>
      <c r="N186" s="68"/>
      <c r="O186" s="69" t="n">
        <f aca="false">SUMPRODUCT('Communication Log'!E$5:E$7=1,'Communication Log'!B$5:B$7=F186)</f>
        <v>0</v>
      </c>
      <c r="P186" s="69" t="n">
        <f aca="false">SUMPRODUCT('Communication Log'!E$5:E$7=2,'Communication Log'!B$5:B$7=F186)</f>
        <v>0</v>
      </c>
      <c r="Q186" s="69" t="n">
        <f aca="false">SUMPRODUCT('Communication Log'!E$5:E$7=3,'Communication Log'!B$5:B$7=F186)</f>
        <v>0</v>
      </c>
      <c r="R186" s="74"/>
      <c r="S186" s="71"/>
      <c r="T186" s="72" t="s">
        <v>84</v>
      </c>
      <c r="U186" s="73"/>
      <c r="V186" s="73"/>
      <c r="W186" s="64"/>
      <c r="X186" s="72" t="s">
        <v>84</v>
      </c>
      <c r="Y186" s="73"/>
      <c r="Z186" s="74"/>
      <c r="AA186" s="76"/>
      <c r="AB186" s="73"/>
      <c r="AC186" s="73"/>
      <c r="AD186" s="73"/>
      <c r="CY186" s="0"/>
      <c r="CZ186" s="0"/>
      <c r="DA186" s="0"/>
      <c r="DB186" s="0"/>
    </row>
    <row r="187" customFormat="false" ht="12.95" hidden="false" customHeight="true" outlineLevel="0" collapsed="false">
      <c r="A187" s="59"/>
      <c r="B187" s="60" t="n">
        <f aca="false">RANK(C187,C$4:C$504)</f>
        <v>6</v>
      </c>
      <c r="C187" s="61" t="n">
        <f aca="false">IF(AND(A187&gt;4,A187&lt;7),H187,0)</f>
        <v>0</v>
      </c>
      <c r="D187" s="62" t="str">
        <f aca="false">IF(A187&gt;6,'Sales Stage Names'!B$11,IF(A187&gt;5,'Sales Stage Names'!B$10,IF(A187&gt;4,'Sales Stage Names'!B$9,IF(A187&gt;3,'Sales Stage Names'!B$8,IF(A187&gt;2,'Sales Stage Names'!B$7,IF(A187&gt;1,'Sales Stage Names'!B$6,IF(A187&gt;0,'Sales Stage Names'!B$5,IF(A187="",'Sales Stage Names'!B$2,IF(A187&gt;-1,'Sales Stage Names'!B$4,'Sales Stage Names'!B$3)))))))))</f>
        <v>Not Assigned</v>
      </c>
      <c r="E187" s="63" t="str">
        <f aca="false">IF(A187&gt;6,"Customer",IF(A187&gt;1,"Target",IF(A187="","T",IF(A187&gt;0,"Dormant","Disqualified"))))</f>
        <v>T</v>
      </c>
      <c r="F187" s="64"/>
      <c r="G187" s="65" t="str">
        <f aca="false">IF((R187&lt;Dashboard!$M$1),"Yes","No")</f>
        <v>Yes</v>
      </c>
      <c r="H187" s="61" t="n">
        <f aca="false">I187/100*J187</f>
        <v>0</v>
      </c>
      <c r="I187" s="59"/>
      <c r="J187" s="61" t="n">
        <f aca="false">K187*L187</f>
        <v>0</v>
      </c>
      <c r="K187" s="66"/>
      <c r="L187" s="67"/>
      <c r="M187" s="59"/>
      <c r="N187" s="68"/>
      <c r="O187" s="69" t="n">
        <f aca="false">SUMPRODUCT('Communication Log'!E$5:E$7=1,'Communication Log'!B$5:B$7=F187)</f>
        <v>0</v>
      </c>
      <c r="P187" s="69" t="n">
        <f aca="false">SUMPRODUCT('Communication Log'!E$5:E$7=2,'Communication Log'!B$5:B$7=F187)</f>
        <v>0</v>
      </c>
      <c r="Q187" s="69" t="n">
        <f aca="false">SUMPRODUCT('Communication Log'!E$5:E$7=3,'Communication Log'!B$5:B$7=F187)</f>
        <v>0</v>
      </c>
      <c r="R187" s="74"/>
      <c r="S187" s="71"/>
      <c r="T187" s="72" t="s">
        <v>84</v>
      </c>
      <c r="U187" s="73"/>
      <c r="V187" s="73"/>
      <c r="W187" s="64"/>
      <c r="X187" s="72" t="s">
        <v>84</v>
      </c>
      <c r="Y187" s="73"/>
      <c r="Z187" s="74"/>
      <c r="AA187" s="76"/>
      <c r="AB187" s="73"/>
      <c r="AC187" s="73"/>
      <c r="AD187" s="73"/>
      <c r="CY187" s="0"/>
      <c r="CZ187" s="0"/>
      <c r="DA187" s="0"/>
      <c r="DB187" s="0"/>
    </row>
    <row r="188" customFormat="false" ht="12.95" hidden="false" customHeight="true" outlineLevel="0" collapsed="false">
      <c r="A188" s="59"/>
      <c r="B188" s="60" t="n">
        <f aca="false">RANK(C188,C$4:C$504)</f>
        <v>6</v>
      </c>
      <c r="C188" s="61" t="n">
        <f aca="false">IF(AND(A188&gt;4,A188&lt;7),H188,0)</f>
        <v>0</v>
      </c>
      <c r="D188" s="62" t="str">
        <f aca="false">IF(A188&gt;6,'Sales Stage Names'!B$11,IF(A188&gt;5,'Sales Stage Names'!B$10,IF(A188&gt;4,'Sales Stage Names'!B$9,IF(A188&gt;3,'Sales Stage Names'!B$8,IF(A188&gt;2,'Sales Stage Names'!B$7,IF(A188&gt;1,'Sales Stage Names'!B$6,IF(A188&gt;0,'Sales Stage Names'!B$5,IF(A188="",'Sales Stage Names'!B$2,IF(A188&gt;-1,'Sales Stage Names'!B$4,'Sales Stage Names'!B$3)))))))))</f>
        <v>Not Assigned</v>
      </c>
      <c r="E188" s="63" t="str">
        <f aca="false">IF(A188&gt;6,"Customer",IF(A188&gt;1,"Target",IF(A188="","T",IF(A188&gt;0,"Dormant","Disqualified"))))</f>
        <v>T</v>
      </c>
      <c r="F188" s="64"/>
      <c r="G188" s="65" t="str">
        <f aca="false">IF((R188&lt;Dashboard!$M$1),"Yes","No")</f>
        <v>Yes</v>
      </c>
      <c r="H188" s="61" t="n">
        <f aca="false">I188/100*J188</f>
        <v>0</v>
      </c>
      <c r="I188" s="59"/>
      <c r="J188" s="61" t="n">
        <f aca="false">K188*L188</f>
        <v>0</v>
      </c>
      <c r="K188" s="66"/>
      <c r="L188" s="67"/>
      <c r="M188" s="59"/>
      <c r="N188" s="68"/>
      <c r="O188" s="69" t="n">
        <f aca="false">SUMPRODUCT('Communication Log'!E$5:E$7=1,'Communication Log'!B$5:B$7=F188)</f>
        <v>0</v>
      </c>
      <c r="P188" s="69" t="n">
        <f aca="false">SUMPRODUCT('Communication Log'!E$5:E$7=2,'Communication Log'!B$5:B$7=F188)</f>
        <v>0</v>
      </c>
      <c r="Q188" s="69" t="n">
        <f aca="false">SUMPRODUCT('Communication Log'!E$5:E$7=3,'Communication Log'!B$5:B$7=F188)</f>
        <v>0</v>
      </c>
      <c r="R188" s="74"/>
      <c r="S188" s="71"/>
      <c r="T188" s="72" t="s">
        <v>84</v>
      </c>
      <c r="U188" s="73"/>
      <c r="V188" s="73"/>
      <c r="W188" s="64"/>
      <c r="X188" s="72" t="s">
        <v>84</v>
      </c>
      <c r="Y188" s="73"/>
      <c r="Z188" s="74"/>
      <c r="AA188" s="76"/>
      <c r="AB188" s="73"/>
      <c r="AC188" s="73"/>
      <c r="AD188" s="73"/>
      <c r="CY188" s="0"/>
      <c r="CZ188" s="0"/>
      <c r="DA188" s="0"/>
      <c r="DB188" s="0"/>
    </row>
    <row r="189" customFormat="false" ht="12.95" hidden="false" customHeight="true" outlineLevel="0" collapsed="false">
      <c r="A189" s="59"/>
      <c r="B189" s="60" t="n">
        <f aca="false">RANK(C189,C$4:C$504)</f>
        <v>6</v>
      </c>
      <c r="C189" s="61" t="n">
        <f aca="false">IF(AND(A189&gt;4,A189&lt;7),H189,0)</f>
        <v>0</v>
      </c>
      <c r="D189" s="62" t="str">
        <f aca="false">IF(A189&gt;6,'Sales Stage Names'!B$11,IF(A189&gt;5,'Sales Stage Names'!B$10,IF(A189&gt;4,'Sales Stage Names'!B$9,IF(A189&gt;3,'Sales Stage Names'!B$8,IF(A189&gt;2,'Sales Stage Names'!B$7,IF(A189&gt;1,'Sales Stage Names'!B$6,IF(A189&gt;0,'Sales Stage Names'!B$5,IF(A189="",'Sales Stage Names'!B$2,IF(A189&gt;-1,'Sales Stage Names'!B$4,'Sales Stage Names'!B$3)))))))))</f>
        <v>Not Assigned</v>
      </c>
      <c r="E189" s="63" t="str">
        <f aca="false">IF(A189&gt;6,"Customer",IF(A189&gt;1,"Target",IF(A189="","T",IF(A189&gt;0,"Dormant","Disqualified"))))</f>
        <v>T</v>
      </c>
      <c r="F189" s="64"/>
      <c r="G189" s="65" t="str">
        <f aca="false">IF((R189&lt;Dashboard!$M$1),"Yes","No")</f>
        <v>Yes</v>
      </c>
      <c r="H189" s="61" t="n">
        <f aca="false">I189/100*J189</f>
        <v>0</v>
      </c>
      <c r="I189" s="59"/>
      <c r="J189" s="61" t="n">
        <f aca="false">K189*L189</f>
        <v>0</v>
      </c>
      <c r="K189" s="66"/>
      <c r="L189" s="67"/>
      <c r="M189" s="59"/>
      <c r="N189" s="68"/>
      <c r="O189" s="69" t="n">
        <f aca="false">SUMPRODUCT('Communication Log'!E$5:E$7=1,'Communication Log'!B$5:B$7=F189)</f>
        <v>0</v>
      </c>
      <c r="P189" s="69" t="n">
        <f aca="false">SUMPRODUCT('Communication Log'!E$5:E$7=2,'Communication Log'!B$5:B$7=F189)</f>
        <v>0</v>
      </c>
      <c r="Q189" s="69" t="n">
        <f aca="false">SUMPRODUCT('Communication Log'!E$5:E$7=3,'Communication Log'!B$5:B$7=F189)</f>
        <v>0</v>
      </c>
      <c r="R189" s="74"/>
      <c r="S189" s="71"/>
      <c r="T189" s="72" t="s">
        <v>84</v>
      </c>
      <c r="U189" s="73"/>
      <c r="V189" s="73"/>
      <c r="W189" s="64"/>
      <c r="X189" s="72" t="s">
        <v>84</v>
      </c>
      <c r="Y189" s="73"/>
      <c r="Z189" s="74"/>
      <c r="AA189" s="76"/>
      <c r="AB189" s="73"/>
      <c r="AC189" s="73"/>
      <c r="AD189" s="73"/>
      <c r="CY189" s="0"/>
      <c r="CZ189" s="0"/>
      <c r="DA189" s="0"/>
      <c r="DB189" s="0"/>
    </row>
    <row r="190" customFormat="false" ht="12.95" hidden="false" customHeight="true" outlineLevel="0" collapsed="false">
      <c r="A190" s="59"/>
      <c r="B190" s="60" t="n">
        <f aca="false">RANK(C190,C$4:C$504)</f>
        <v>6</v>
      </c>
      <c r="C190" s="61" t="n">
        <f aca="false">IF(AND(A190&gt;4,A190&lt;7),H190,0)</f>
        <v>0</v>
      </c>
      <c r="D190" s="62" t="str">
        <f aca="false">IF(A190&gt;6,'Sales Stage Names'!B$11,IF(A190&gt;5,'Sales Stage Names'!B$10,IF(A190&gt;4,'Sales Stage Names'!B$9,IF(A190&gt;3,'Sales Stage Names'!B$8,IF(A190&gt;2,'Sales Stage Names'!B$7,IF(A190&gt;1,'Sales Stage Names'!B$6,IF(A190&gt;0,'Sales Stage Names'!B$5,IF(A190="",'Sales Stage Names'!B$2,IF(A190&gt;-1,'Sales Stage Names'!B$4,'Sales Stage Names'!B$3)))))))))</f>
        <v>Not Assigned</v>
      </c>
      <c r="E190" s="63" t="str">
        <f aca="false">IF(A190&gt;6,"Customer",IF(A190&gt;1,"Target",IF(A190="","T",IF(A190&gt;0,"Dormant","Disqualified"))))</f>
        <v>T</v>
      </c>
      <c r="F190" s="64"/>
      <c r="G190" s="65" t="str">
        <f aca="false">IF((R190&lt;Dashboard!$M$1),"Yes","No")</f>
        <v>Yes</v>
      </c>
      <c r="H190" s="61" t="n">
        <f aca="false">I190/100*J190</f>
        <v>0</v>
      </c>
      <c r="I190" s="59"/>
      <c r="J190" s="61" t="n">
        <f aca="false">K190*L190</f>
        <v>0</v>
      </c>
      <c r="K190" s="66"/>
      <c r="L190" s="67"/>
      <c r="M190" s="59"/>
      <c r="N190" s="68"/>
      <c r="O190" s="69" t="n">
        <f aca="false">SUMPRODUCT('Communication Log'!E$5:E$7=1,'Communication Log'!B$5:B$7=F190)</f>
        <v>0</v>
      </c>
      <c r="P190" s="69" t="n">
        <f aca="false">SUMPRODUCT('Communication Log'!E$5:E$7=2,'Communication Log'!B$5:B$7=F190)</f>
        <v>0</v>
      </c>
      <c r="Q190" s="69" t="n">
        <f aca="false">SUMPRODUCT('Communication Log'!E$5:E$7=3,'Communication Log'!B$5:B$7=F190)</f>
        <v>0</v>
      </c>
      <c r="R190" s="74"/>
      <c r="S190" s="71"/>
      <c r="T190" s="72" t="s">
        <v>84</v>
      </c>
      <c r="U190" s="73"/>
      <c r="V190" s="73"/>
      <c r="W190" s="64"/>
      <c r="X190" s="72" t="s">
        <v>84</v>
      </c>
      <c r="Y190" s="73"/>
      <c r="Z190" s="74"/>
      <c r="AA190" s="76"/>
      <c r="AB190" s="73"/>
      <c r="AC190" s="73"/>
      <c r="AD190" s="73"/>
      <c r="CY190" s="0"/>
      <c r="CZ190" s="0"/>
      <c r="DA190" s="0"/>
      <c r="DB190" s="0"/>
    </row>
    <row r="191" customFormat="false" ht="12.95" hidden="false" customHeight="true" outlineLevel="0" collapsed="false">
      <c r="A191" s="59"/>
      <c r="B191" s="60" t="n">
        <f aca="false">RANK(C191,C$4:C$504)</f>
        <v>6</v>
      </c>
      <c r="C191" s="61" t="n">
        <f aca="false">IF(AND(A191&gt;4,A191&lt;7),H191,0)</f>
        <v>0</v>
      </c>
      <c r="D191" s="62" t="str">
        <f aca="false">IF(A191&gt;6,'Sales Stage Names'!B$11,IF(A191&gt;5,'Sales Stage Names'!B$10,IF(A191&gt;4,'Sales Stage Names'!B$9,IF(A191&gt;3,'Sales Stage Names'!B$8,IF(A191&gt;2,'Sales Stage Names'!B$7,IF(A191&gt;1,'Sales Stage Names'!B$6,IF(A191&gt;0,'Sales Stage Names'!B$5,IF(A191="",'Sales Stage Names'!B$2,IF(A191&gt;-1,'Sales Stage Names'!B$4,'Sales Stage Names'!B$3)))))))))</f>
        <v>Not Assigned</v>
      </c>
      <c r="E191" s="63" t="str">
        <f aca="false">IF(A191&gt;6,"Customer",IF(A191&gt;1,"Target",IF(A191="","T",IF(A191&gt;0,"Dormant","Disqualified"))))</f>
        <v>T</v>
      </c>
      <c r="F191" s="64"/>
      <c r="G191" s="65" t="str">
        <f aca="false">IF((R191&lt;Dashboard!$M$1),"Yes","No")</f>
        <v>Yes</v>
      </c>
      <c r="H191" s="61" t="n">
        <f aca="false">I191/100*J191</f>
        <v>0</v>
      </c>
      <c r="I191" s="59"/>
      <c r="J191" s="61" t="n">
        <f aca="false">K191*L191</f>
        <v>0</v>
      </c>
      <c r="K191" s="66"/>
      <c r="L191" s="67"/>
      <c r="M191" s="59"/>
      <c r="N191" s="68"/>
      <c r="O191" s="69" t="n">
        <f aca="false">SUMPRODUCT('Communication Log'!E$5:E$7=1,'Communication Log'!B$5:B$7=F191)</f>
        <v>0</v>
      </c>
      <c r="P191" s="69" t="n">
        <f aca="false">SUMPRODUCT('Communication Log'!E$5:E$7=2,'Communication Log'!B$5:B$7=F191)</f>
        <v>0</v>
      </c>
      <c r="Q191" s="69" t="n">
        <f aca="false">SUMPRODUCT('Communication Log'!E$5:E$7=3,'Communication Log'!B$5:B$7=F191)</f>
        <v>0</v>
      </c>
      <c r="R191" s="74"/>
      <c r="S191" s="71"/>
      <c r="T191" s="72" t="s">
        <v>84</v>
      </c>
      <c r="U191" s="73"/>
      <c r="V191" s="73"/>
      <c r="W191" s="64"/>
      <c r="X191" s="72" t="s">
        <v>84</v>
      </c>
      <c r="Y191" s="73"/>
      <c r="Z191" s="74"/>
      <c r="AA191" s="76"/>
      <c r="AB191" s="73"/>
      <c r="AC191" s="73"/>
      <c r="AD191" s="73"/>
      <c r="CY191" s="0"/>
      <c r="CZ191" s="0"/>
      <c r="DA191" s="0"/>
      <c r="DB191" s="0"/>
    </row>
    <row r="192" customFormat="false" ht="12.95" hidden="false" customHeight="true" outlineLevel="0" collapsed="false">
      <c r="A192" s="59"/>
      <c r="B192" s="60" t="n">
        <f aca="false">RANK(C192,C$4:C$504)</f>
        <v>6</v>
      </c>
      <c r="C192" s="61" t="n">
        <f aca="false">IF(AND(A192&gt;4,A192&lt;7),H192,0)</f>
        <v>0</v>
      </c>
      <c r="D192" s="62" t="str">
        <f aca="false">IF(A192&gt;6,'Sales Stage Names'!B$11,IF(A192&gt;5,'Sales Stage Names'!B$10,IF(A192&gt;4,'Sales Stage Names'!B$9,IF(A192&gt;3,'Sales Stage Names'!B$8,IF(A192&gt;2,'Sales Stage Names'!B$7,IF(A192&gt;1,'Sales Stage Names'!B$6,IF(A192&gt;0,'Sales Stage Names'!B$5,IF(A192="",'Sales Stage Names'!B$2,IF(A192&gt;-1,'Sales Stage Names'!B$4,'Sales Stage Names'!B$3)))))))))</f>
        <v>Not Assigned</v>
      </c>
      <c r="E192" s="63" t="str">
        <f aca="false">IF(A192&gt;6,"Customer",IF(A192&gt;1,"Target",IF(A192="","T",IF(A192&gt;0,"Dormant","Disqualified"))))</f>
        <v>T</v>
      </c>
      <c r="F192" s="64"/>
      <c r="G192" s="65" t="str">
        <f aca="false">IF((R192&lt;Dashboard!$M$1),"Yes","No")</f>
        <v>Yes</v>
      </c>
      <c r="H192" s="61" t="n">
        <f aca="false">I192/100*J192</f>
        <v>0</v>
      </c>
      <c r="I192" s="59"/>
      <c r="J192" s="61" t="n">
        <f aca="false">K192*L192</f>
        <v>0</v>
      </c>
      <c r="K192" s="66"/>
      <c r="L192" s="67"/>
      <c r="M192" s="59"/>
      <c r="N192" s="68"/>
      <c r="O192" s="69" t="n">
        <f aca="false">SUMPRODUCT('Communication Log'!E$5:E$7=1,'Communication Log'!B$5:B$7=F192)</f>
        <v>0</v>
      </c>
      <c r="P192" s="69" t="n">
        <f aca="false">SUMPRODUCT('Communication Log'!E$5:E$7=2,'Communication Log'!B$5:B$7=F192)</f>
        <v>0</v>
      </c>
      <c r="Q192" s="69" t="n">
        <f aca="false">SUMPRODUCT('Communication Log'!E$5:E$7=3,'Communication Log'!B$5:B$7=F192)</f>
        <v>0</v>
      </c>
      <c r="R192" s="74"/>
      <c r="S192" s="71"/>
      <c r="T192" s="72" t="s">
        <v>84</v>
      </c>
      <c r="U192" s="73"/>
      <c r="V192" s="73"/>
      <c r="W192" s="64"/>
      <c r="X192" s="72" t="s">
        <v>84</v>
      </c>
      <c r="Y192" s="73"/>
      <c r="Z192" s="74"/>
      <c r="AA192" s="76"/>
      <c r="AB192" s="73"/>
      <c r="AC192" s="73"/>
      <c r="AD192" s="73"/>
      <c r="CY192" s="0"/>
      <c r="CZ192" s="0"/>
      <c r="DA192" s="0"/>
      <c r="DB192" s="0"/>
    </row>
    <row r="193" customFormat="false" ht="12.95" hidden="false" customHeight="true" outlineLevel="0" collapsed="false">
      <c r="A193" s="59"/>
      <c r="B193" s="60" t="n">
        <f aca="false">RANK(C193,C$4:C$504)</f>
        <v>6</v>
      </c>
      <c r="C193" s="61" t="n">
        <f aca="false">IF(AND(A193&gt;4,A193&lt;7),H193,0)</f>
        <v>0</v>
      </c>
      <c r="D193" s="62" t="str">
        <f aca="false">IF(A193&gt;6,'Sales Stage Names'!B$11,IF(A193&gt;5,'Sales Stage Names'!B$10,IF(A193&gt;4,'Sales Stage Names'!B$9,IF(A193&gt;3,'Sales Stage Names'!B$8,IF(A193&gt;2,'Sales Stage Names'!B$7,IF(A193&gt;1,'Sales Stage Names'!B$6,IF(A193&gt;0,'Sales Stage Names'!B$5,IF(A193="",'Sales Stage Names'!B$2,IF(A193&gt;-1,'Sales Stage Names'!B$4,'Sales Stage Names'!B$3)))))))))</f>
        <v>Not Assigned</v>
      </c>
      <c r="E193" s="63" t="str">
        <f aca="false">IF(A193&gt;6,"Customer",IF(A193&gt;1,"Target",IF(A193="","T",IF(A193&gt;0,"Dormant","Disqualified"))))</f>
        <v>T</v>
      </c>
      <c r="F193" s="64"/>
      <c r="G193" s="65" t="str">
        <f aca="false">IF((R193&lt;Dashboard!$M$1),"Yes","No")</f>
        <v>Yes</v>
      </c>
      <c r="H193" s="61" t="n">
        <f aca="false">I193/100*J193</f>
        <v>0</v>
      </c>
      <c r="I193" s="59"/>
      <c r="J193" s="61" t="n">
        <f aca="false">K193*L193</f>
        <v>0</v>
      </c>
      <c r="K193" s="66"/>
      <c r="L193" s="67"/>
      <c r="M193" s="59"/>
      <c r="N193" s="68"/>
      <c r="O193" s="69" t="n">
        <f aca="false">SUMPRODUCT('Communication Log'!E$5:E$7=1,'Communication Log'!B$5:B$7=F193)</f>
        <v>0</v>
      </c>
      <c r="P193" s="69" t="n">
        <f aca="false">SUMPRODUCT('Communication Log'!E$5:E$7=2,'Communication Log'!B$5:B$7=F193)</f>
        <v>0</v>
      </c>
      <c r="Q193" s="69" t="n">
        <f aca="false">SUMPRODUCT('Communication Log'!E$5:E$7=3,'Communication Log'!B$5:B$7=F193)</f>
        <v>0</v>
      </c>
      <c r="R193" s="74"/>
      <c r="S193" s="71"/>
      <c r="T193" s="72" t="s">
        <v>84</v>
      </c>
      <c r="U193" s="73"/>
      <c r="V193" s="73"/>
      <c r="W193" s="64"/>
      <c r="X193" s="72" t="s">
        <v>84</v>
      </c>
      <c r="Y193" s="73"/>
      <c r="Z193" s="74"/>
      <c r="AA193" s="76"/>
      <c r="AB193" s="73"/>
      <c r="AC193" s="73"/>
      <c r="AD193" s="73"/>
      <c r="CY193" s="0"/>
      <c r="CZ193" s="0"/>
      <c r="DA193" s="0"/>
      <c r="DB193" s="0"/>
    </row>
    <row r="194" customFormat="false" ht="12.95" hidden="false" customHeight="true" outlineLevel="0" collapsed="false">
      <c r="A194" s="59"/>
      <c r="B194" s="60" t="n">
        <f aca="false">RANK(C194,C$4:C$504)</f>
        <v>6</v>
      </c>
      <c r="C194" s="61" t="n">
        <f aca="false">IF(AND(A194&gt;4,A194&lt;7),H194,0)</f>
        <v>0</v>
      </c>
      <c r="D194" s="62" t="str">
        <f aca="false">IF(A194&gt;6,'Sales Stage Names'!B$11,IF(A194&gt;5,'Sales Stage Names'!B$10,IF(A194&gt;4,'Sales Stage Names'!B$9,IF(A194&gt;3,'Sales Stage Names'!B$8,IF(A194&gt;2,'Sales Stage Names'!B$7,IF(A194&gt;1,'Sales Stage Names'!B$6,IF(A194&gt;0,'Sales Stage Names'!B$5,IF(A194="",'Sales Stage Names'!B$2,IF(A194&gt;-1,'Sales Stage Names'!B$4,'Sales Stage Names'!B$3)))))))))</f>
        <v>Not Assigned</v>
      </c>
      <c r="E194" s="63" t="str">
        <f aca="false">IF(A194&gt;6,"Customer",IF(A194&gt;1,"Target",IF(A194="","T",IF(A194&gt;0,"Dormant","Disqualified"))))</f>
        <v>T</v>
      </c>
      <c r="F194" s="64"/>
      <c r="G194" s="65" t="str">
        <f aca="false">IF((R194&lt;Dashboard!$M$1),"Yes","No")</f>
        <v>Yes</v>
      </c>
      <c r="H194" s="61" t="n">
        <f aca="false">I194/100*J194</f>
        <v>0</v>
      </c>
      <c r="I194" s="59"/>
      <c r="J194" s="61" t="n">
        <f aca="false">K194*L194</f>
        <v>0</v>
      </c>
      <c r="K194" s="66"/>
      <c r="L194" s="67"/>
      <c r="M194" s="59"/>
      <c r="N194" s="68"/>
      <c r="O194" s="69" t="n">
        <f aca="false">SUMPRODUCT('Communication Log'!E$5:E$7=1,'Communication Log'!B$5:B$7=F194)</f>
        <v>0</v>
      </c>
      <c r="P194" s="69" t="n">
        <f aca="false">SUMPRODUCT('Communication Log'!E$5:E$7=2,'Communication Log'!B$5:B$7=F194)</f>
        <v>0</v>
      </c>
      <c r="Q194" s="69" t="n">
        <f aca="false">SUMPRODUCT('Communication Log'!E$5:E$7=3,'Communication Log'!B$5:B$7=F194)</f>
        <v>0</v>
      </c>
      <c r="R194" s="74"/>
      <c r="S194" s="71"/>
      <c r="T194" s="72" t="s">
        <v>84</v>
      </c>
      <c r="U194" s="73"/>
      <c r="V194" s="73"/>
      <c r="W194" s="64"/>
      <c r="X194" s="72" t="s">
        <v>84</v>
      </c>
      <c r="Y194" s="73"/>
      <c r="Z194" s="74"/>
      <c r="AA194" s="76"/>
      <c r="AB194" s="73"/>
      <c r="AC194" s="73"/>
      <c r="AD194" s="73"/>
      <c r="CY194" s="0"/>
      <c r="CZ194" s="0"/>
      <c r="DA194" s="0"/>
      <c r="DB194" s="0"/>
    </row>
    <row r="195" customFormat="false" ht="12.95" hidden="false" customHeight="true" outlineLevel="0" collapsed="false">
      <c r="A195" s="59"/>
      <c r="B195" s="60" t="n">
        <f aca="false">RANK(C195,C$4:C$504)</f>
        <v>6</v>
      </c>
      <c r="C195" s="61" t="n">
        <f aca="false">IF(AND(A195&gt;4,A195&lt;7),H195,0)</f>
        <v>0</v>
      </c>
      <c r="D195" s="62" t="str">
        <f aca="false">IF(A195&gt;6,'Sales Stage Names'!B$11,IF(A195&gt;5,'Sales Stage Names'!B$10,IF(A195&gt;4,'Sales Stage Names'!B$9,IF(A195&gt;3,'Sales Stage Names'!B$8,IF(A195&gt;2,'Sales Stage Names'!B$7,IF(A195&gt;1,'Sales Stage Names'!B$6,IF(A195&gt;0,'Sales Stage Names'!B$5,IF(A195="",'Sales Stage Names'!B$2,IF(A195&gt;-1,'Sales Stage Names'!B$4,'Sales Stage Names'!B$3)))))))))</f>
        <v>Not Assigned</v>
      </c>
      <c r="E195" s="63" t="str">
        <f aca="false">IF(A195&gt;6,"Customer",IF(A195&gt;1,"Target",IF(A195="","T",IF(A195&gt;0,"Dormant","Disqualified"))))</f>
        <v>T</v>
      </c>
      <c r="F195" s="64"/>
      <c r="G195" s="65" t="str">
        <f aca="false">IF((R195&lt;Dashboard!$M$1),"Yes","No")</f>
        <v>Yes</v>
      </c>
      <c r="H195" s="61" t="n">
        <f aca="false">I195/100*J195</f>
        <v>0</v>
      </c>
      <c r="I195" s="59"/>
      <c r="J195" s="61" t="n">
        <f aca="false">K195*L195</f>
        <v>0</v>
      </c>
      <c r="K195" s="66"/>
      <c r="L195" s="67"/>
      <c r="M195" s="59"/>
      <c r="N195" s="68"/>
      <c r="O195" s="69" t="n">
        <f aca="false">SUMPRODUCT('Communication Log'!E$5:E$7=1,'Communication Log'!B$5:B$7=F195)</f>
        <v>0</v>
      </c>
      <c r="P195" s="69" t="n">
        <f aca="false">SUMPRODUCT('Communication Log'!E$5:E$7=2,'Communication Log'!B$5:B$7=F195)</f>
        <v>0</v>
      </c>
      <c r="Q195" s="69" t="n">
        <f aca="false">SUMPRODUCT('Communication Log'!E$5:E$7=3,'Communication Log'!B$5:B$7=F195)</f>
        <v>0</v>
      </c>
      <c r="R195" s="74"/>
      <c r="S195" s="71"/>
      <c r="T195" s="72" t="s">
        <v>84</v>
      </c>
      <c r="U195" s="73"/>
      <c r="V195" s="73"/>
      <c r="W195" s="64"/>
      <c r="X195" s="72" t="s">
        <v>84</v>
      </c>
      <c r="Y195" s="73"/>
      <c r="Z195" s="74"/>
      <c r="AA195" s="76"/>
      <c r="AB195" s="73"/>
      <c r="AC195" s="73"/>
      <c r="AD195" s="73"/>
      <c r="CY195" s="0"/>
      <c r="CZ195" s="0"/>
      <c r="DA195" s="0"/>
      <c r="DB195" s="0"/>
    </row>
    <row r="196" customFormat="false" ht="12.95" hidden="false" customHeight="true" outlineLevel="0" collapsed="false">
      <c r="A196" s="59"/>
      <c r="B196" s="60" t="n">
        <f aca="false">RANK(C196,C$4:C$504)</f>
        <v>6</v>
      </c>
      <c r="C196" s="61" t="n">
        <f aca="false">IF(AND(A196&gt;4,A196&lt;7),H196,0)</f>
        <v>0</v>
      </c>
      <c r="D196" s="62" t="str">
        <f aca="false">IF(A196&gt;6,'Sales Stage Names'!B$11,IF(A196&gt;5,'Sales Stage Names'!B$10,IF(A196&gt;4,'Sales Stage Names'!B$9,IF(A196&gt;3,'Sales Stage Names'!B$8,IF(A196&gt;2,'Sales Stage Names'!B$7,IF(A196&gt;1,'Sales Stage Names'!B$6,IF(A196&gt;0,'Sales Stage Names'!B$5,IF(A196="",'Sales Stage Names'!B$2,IF(A196&gt;-1,'Sales Stage Names'!B$4,'Sales Stage Names'!B$3)))))))))</f>
        <v>Not Assigned</v>
      </c>
      <c r="E196" s="63" t="str">
        <f aca="false">IF(A196&gt;6,"Customer",IF(A196&gt;1,"Target",IF(A196="","T",IF(A196&gt;0,"Dormant","Disqualified"))))</f>
        <v>T</v>
      </c>
      <c r="F196" s="64"/>
      <c r="G196" s="65" t="str">
        <f aca="false">IF((R196&lt;Dashboard!$M$1),"Yes","No")</f>
        <v>Yes</v>
      </c>
      <c r="H196" s="61" t="n">
        <f aca="false">I196/100*J196</f>
        <v>0</v>
      </c>
      <c r="I196" s="59"/>
      <c r="J196" s="61" t="n">
        <f aca="false">K196*L196</f>
        <v>0</v>
      </c>
      <c r="K196" s="66"/>
      <c r="L196" s="67"/>
      <c r="M196" s="59"/>
      <c r="N196" s="68"/>
      <c r="O196" s="69" t="n">
        <f aca="false">SUMPRODUCT('Communication Log'!E$5:E$7=1,'Communication Log'!B$5:B$7=F196)</f>
        <v>0</v>
      </c>
      <c r="P196" s="69" t="n">
        <f aca="false">SUMPRODUCT('Communication Log'!E$5:E$7=2,'Communication Log'!B$5:B$7=F196)</f>
        <v>0</v>
      </c>
      <c r="Q196" s="69" t="n">
        <f aca="false">SUMPRODUCT('Communication Log'!E$5:E$7=3,'Communication Log'!B$5:B$7=F196)</f>
        <v>0</v>
      </c>
      <c r="R196" s="74"/>
      <c r="S196" s="71"/>
      <c r="T196" s="72" t="s">
        <v>84</v>
      </c>
      <c r="U196" s="73"/>
      <c r="V196" s="73"/>
      <c r="W196" s="64"/>
      <c r="X196" s="72" t="s">
        <v>84</v>
      </c>
      <c r="Y196" s="73"/>
      <c r="Z196" s="74"/>
      <c r="AA196" s="76"/>
      <c r="AB196" s="73"/>
      <c r="AC196" s="73"/>
      <c r="AD196" s="73"/>
      <c r="CY196" s="0"/>
      <c r="CZ196" s="0"/>
      <c r="DA196" s="0"/>
      <c r="DB196" s="0"/>
    </row>
    <row r="197" customFormat="false" ht="12.95" hidden="false" customHeight="true" outlineLevel="0" collapsed="false">
      <c r="A197" s="59"/>
      <c r="B197" s="60" t="n">
        <f aca="false">RANK(C197,C$4:C$504)</f>
        <v>6</v>
      </c>
      <c r="C197" s="61" t="n">
        <f aca="false">IF(AND(A197&gt;4,A197&lt;7),H197,0)</f>
        <v>0</v>
      </c>
      <c r="D197" s="62" t="str">
        <f aca="false">IF(A197&gt;6,'Sales Stage Names'!B$11,IF(A197&gt;5,'Sales Stage Names'!B$10,IF(A197&gt;4,'Sales Stage Names'!B$9,IF(A197&gt;3,'Sales Stage Names'!B$8,IF(A197&gt;2,'Sales Stage Names'!B$7,IF(A197&gt;1,'Sales Stage Names'!B$6,IF(A197&gt;0,'Sales Stage Names'!B$5,IF(A197="",'Sales Stage Names'!B$2,IF(A197&gt;-1,'Sales Stage Names'!B$4,'Sales Stage Names'!B$3)))))))))</f>
        <v>Not Assigned</v>
      </c>
      <c r="E197" s="63" t="str">
        <f aca="false">IF(A197&gt;6,"Customer",IF(A197&gt;1,"Target",IF(A197="","T",IF(A197&gt;0,"Dormant","Disqualified"))))</f>
        <v>T</v>
      </c>
      <c r="F197" s="64"/>
      <c r="G197" s="65" t="str">
        <f aca="false">IF((R197&lt;Dashboard!$M$1),"Yes","No")</f>
        <v>Yes</v>
      </c>
      <c r="H197" s="61" t="n">
        <f aca="false">I197/100*J197</f>
        <v>0</v>
      </c>
      <c r="I197" s="59"/>
      <c r="J197" s="61" t="n">
        <f aca="false">K197*L197</f>
        <v>0</v>
      </c>
      <c r="K197" s="66"/>
      <c r="L197" s="67"/>
      <c r="M197" s="59"/>
      <c r="N197" s="68"/>
      <c r="O197" s="69" t="n">
        <f aca="false">SUMPRODUCT('Communication Log'!E$5:E$7=1,'Communication Log'!B$5:B$7=F197)</f>
        <v>0</v>
      </c>
      <c r="P197" s="69" t="n">
        <f aca="false">SUMPRODUCT('Communication Log'!E$5:E$7=2,'Communication Log'!B$5:B$7=F197)</f>
        <v>0</v>
      </c>
      <c r="Q197" s="69" t="n">
        <f aca="false">SUMPRODUCT('Communication Log'!E$5:E$7=3,'Communication Log'!B$5:B$7=F197)</f>
        <v>0</v>
      </c>
      <c r="R197" s="74"/>
      <c r="S197" s="71"/>
      <c r="T197" s="72" t="s">
        <v>84</v>
      </c>
      <c r="U197" s="73"/>
      <c r="V197" s="73"/>
      <c r="W197" s="64"/>
      <c r="X197" s="72" t="s">
        <v>84</v>
      </c>
      <c r="Y197" s="73"/>
      <c r="Z197" s="74"/>
      <c r="AA197" s="76"/>
      <c r="AB197" s="73"/>
      <c r="AC197" s="73"/>
      <c r="AD197" s="73"/>
      <c r="CY197" s="0"/>
      <c r="CZ197" s="0"/>
      <c r="DA197" s="0"/>
      <c r="DB197" s="0"/>
    </row>
    <row r="198" customFormat="false" ht="12.95" hidden="false" customHeight="true" outlineLevel="0" collapsed="false">
      <c r="A198" s="59"/>
      <c r="B198" s="60" t="n">
        <f aca="false">RANK(C198,C$4:C$504)</f>
        <v>6</v>
      </c>
      <c r="C198" s="61" t="n">
        <f aca="false">IF(AND(A198&gt;4,A198&lt;7),H198,0)</f>
        <v>0</v>
      </c>
      <c r="D198" s="62" t="str">
        <f aca="false">IF(A198&gt;6,'Sales Stage Names'!B$11,IF(A198&gt;5,'Sales Stage Names'!B$10,IF(A198&gt;4,'Sales Stage Names'!B$9,IF(A198&gt;3,'Sales Stage Names'!B$8,IF(A198&gt;2,'Sales Stage Names'!B$7,IF(A198&gt;1,'Sales Stage Names'!B$6,IF(A198&gt;0,'Sales Stage Names'!B$5,IF(A198="",'Sales Stage Names'!B$2,IF(A198&gt;-1,'Sales Stage Names'!B$4,'Sales Stage Names'!B$3)))))))))</f>
        <v>Not Assigned</v>
      </c>
      <c r="E198" s="63" t="str">
        <f aca="false">IF(A198&gt;6,"Customer",IF(A198&gt;1,"Target",IF(A198="","T",IF(A198&gt;0,"Dormant","Disqualified"))))</f>
        <v>T</v>
      </c>
      <c r="F198" s="64"/>
      <c r="G198" s="65" t="str">
        <f aca="false">IF((R198&lt;Dashboard!$M$1),"Yes","No")</f>
        <v>Yes</v>
      </c>
      <c r="H198" s="61" t="n">
        <f aca="false">I198/100*J198</f>
        <v>0</v>
      </c>
      <c r="I198" s="59"/>
      <c r="J198" s="61" t="n">
        <f aca="false">K198*L198</f>
        <v>0</v>
      </c>
      <c r="K198" s="66"/>
      <c r="L198" s="67"/>
      <c r="M198" s="59"/>
      <c r="N198" s="68"/>
      <c r="O198" s="69" t="n">
        <f aca="false">SUMPRODUCT('Communication Log'!E$5:E$7=1,'Communication Log'!B$5:B$7=F198)</f>
        <v>0</v>
      </c>
      <c r="P198" s="69" t="n">
        <f aca="false">SUMPRODUCT('Communication Log'!E$5:E$7=2,'Communication Log'!B$5:B$7=F198)</f>
        <v>0</v>
      </c>
      <c r="Q198" s="69" t="n">
        <f aca="false">SUMPRODUCT('Communication Log'!E$5:E$7=3,'Communication Log'!B$5:B$7=F198)</f>
        <v>0</v>
      </c>
      <c r="R198" s="74"/>
      <c r="S198" s="71"/>
      <c r="T198" s="72" t="s">
        <v>84</v>
      </c>
      <c r="U198" s="73"/>
      <c r="V198" s="73"/>
      <c r="W198" s="64"/>
      <c r="X198" s="72" t="s">
        <v>84</v>
      </c>
      <c r="Y198" s="73"/>
      <c r="Z198" s="74"/>
      <c r="AA198" s="76"/>
      <c r="AB198" s="73"/>
      <c r="AC198" s="73"/>
      <c r="AD198" s="73"/>
      <c r="CY198" s="0"/>
      <c r="CZ198" s="0"/>
      <c r="DA198" s="0"/>
      <c r="DB198" s="0"/>
    </row>
    <row r="199" customFormat="false" ht="12.95" hidden="false" customHeight="true" outlineLevel="0" collapsed="false">
      <c r="A199" s="59"/>
      <c r="B199" s="60" t="n">
        <f aca="false">RANK(C199,C$4:C$504)</f>
        <v>6</v>
      </c>
      <c r="C199" s="61" t="n">
        <f aca="false">IF(AND(A199&gt;4,A199&lt;7),H199,0)</f>
        <v>0</v>
      </c>
      <c r="D199" s="62" t="str">
        <f aca="false">IF(A199&gt;6,'Sales Stage Names'!B$11,IF(A199&gt;5,'Sales Stage Names'!B$10,IF(A199&gt;4,'Sales Stage Names'!B$9,IF(A199&gt;3,'Sales Stage Names'!B$8,IF(A199&gt;2,'Sales Stage Names'!B$7,IF(A199&gt;1,'Sales Stage Names'!B$6,IF(A199&gt;0,'Sales Stage Names'!B$5,IF(A199="",'Sales Stage Names'!B$2,IF(A199&gt;-1,'Sales Stage Names'!B$4,'Sales Stage Names'!B$3)))))))))</f>
        <v>Not Assigned</v>
      </c>
      <c r="E199" s="63" t="str">
        <f aca="false">IF(A199&gt;6,"Customer",IF(A199&gt;1,"Target",IF(A199="","T",IF(A199&gt;0,"Dormant","Disqualified"))))</f>
        <v>T</v>
      </c>
      <c r="F199" s="64"/>
      <c r="G199" s="65" t="str">
        <f aca="false">IF((R199&lt;Dashboard!$M$1),"Yes","No")</f>
        <v>Yes</v>
      </c>
      <c r="H199" s="61" t="n">
        <f aca="false">I199/100*J199</f>
        <v>0</v>
      </c>
      <c r="I199" s="59"/>
      <c r="J199" s="61" t="n">
        <f aca="false">K199*L199</f>
        <v>0</v>
      </c>
      <c r="K199" s="66"/>
      <c r="L199" s="67"/>
      <c r="M199" s="59"/>
      <c r="N199" s="68"/>
      <c r="O199" s="69" t="n">
        <f aca="false">SUMPRODUCT('Communication Log'!E$5:E$7=1,'Communication Log'!B$5:B$7=F199)</f>
        <v>0</v>
      </c>
      <c r="P199" s="69" t="n">
        <f aca="false">SUMPRODUCT('Communication Log'!E$5:E$7=2,'Communication Log'!B$5:B$7=F199)</f>
        <v>0</v>
      </c>
      <c r="Q199" s="69" t="n">
        <f aca="false">SUMPRODUCT('Communication Log'!E$5:E$7=3,'Communication Log'!B$5:B$7=F199)</f>
        <v>0</v>
      </c>
      <c r="R199" s="74"/>
      <c r="S199" s="71"/>
      <c r="T199" s="72" t="s">
        <v>84</v>
      </c>
      <c r="U199" s="73"/>
      <c r="V199" s="73"/>
      <c r="W199" s="64"/>
      <c r="X199" s="72" t="s">
        <v>84</v>
      </c>
      <c r="Y199" s="73"/>
      <c r="Z199" s="74"/>
      <c r="AA199" s="76"/>
      <c r="AB199" s="73"/>
      <c r="AC199" s="73"/>
      <c r="AD199" s="73"/>
      <c r="CY199" s="0"/>
      <c r="CZ199" s="0"/>
      <c r="DA199" s="0"/>
      <c r="DB199" s="0"/>
    </row>
    <row r="200" customFormat="false" ht="12.95" hidden="false" customHeight="true" outlineLevel="0" collapsed="false">
      <c r="A200" s="59"/>
      <c r="B200" s="60" t="n">
        <f aca="false">RANK(C200,C$4:C$504)</f>
        <v>6</v>
      </c>
      <c r="C200" s="61" t="n">
        <f aca="false">IF(AND(A200&gt;4,A200&lt;7),H200,0)</f>
        <v>0</v>
      </c>
      <c r="D200" s="62" t="str">
        <f aca="false">IF(A200&gt;6,'Sales Stage Names'!B$11,IF(A200&gt;5,'Sales Stage Names'!B$10,IF(A200&gt;4,'Sales Stage Names'!B$9,IF(A200&gt;3,'Sales Stage Names'!B$8,IF(A200&gt;2,'Sales Stage Names'!B$7,IF(A200&gt;1,'Sales Stage Names'!B$6,IF(A200&gt;0,'Sales Stage Names'!B$5,IF(A200="",'Sales Stage Names'!B$2,IF(A200&gt;-1,'Sales Stage Names'!B$4,'Sales Stage Names'!B$3)))))))))</f>
        <v>Not Assigned</v>
      </c>
      <c r="E200" s="63" t="str">
        <f aca="false">IF(A200&gt;6,"Customer",IF(A200&gt;1,"Target",IF(A200="","T",IF(A200&gt;0,"Dormant","Disqualified"))))</f>
        <v>T</v>
      </c>
      <c r="F200" s="64"/>
      <c r="G200" s="65" t="str">
        <f aca="false">IF((R200&lt;Dashboard!$M$1),"Yes","No")</f>
        <v>Yes</v>
      </c>
      <c r="H200" s="61" t="n">
        <f aca="false">I200/100*J200</f>
        <v>0</v>
      </c>
      <c r="I200" s="59"/>
      <c r="J200" s="61" t="n">
        <f aca="false">K200*L200</f>
        <v>0</v>
      </c>
      <c r="K200" s="66"/>
      <c r="L200" s="67"/>
      <c r="M200" s="59"/>
      <c r="N200" s="68"/>
      <c r="O200" s="69" t="n">
        <f aca="false">SUMPRODUCT('Communication Log'!E$5:E$7=1,'Communication Log'!B$5:B$7=F200)</f>
        <v>0</v>
      </c>
      <c r="P200" s="69" t="n">
        <f aca="false">SUMPRODUCT('Communication Log'!E$5:E$7=2,'Communication Log'!B$5:B$7=F200)</f>
        <v>0</v>
      </c>
      <c r="Q200" s="69" t="n">
        <f aca="false">SUMPRODUCT('Communication Log'!E$5:E$7=3,'Communication Log'!B$5:B$7=F200)</f>
        <v>0</v>
      </c>
      <c r="R200" s="74"/>
      <c r="S200" s="71"/>
      <c r="T200" s="72" t="s">
        <v>84</v>
      </c>
      <c r="U200" s="73"/>
      <c r="V200" s="73"/>
      <c r="W200" s="64"/>
      <c r="X200" s="72" t="s">
        <v>84</v>
      </c>
      <c r="Y200" s="73"/>
      <c r="Z200" s="74"/>
      <c r="AA200" s="76"/>
      <c r="AB200" s="73"/>
      <c r="AC200" s="73"/>
      <c r="AD200" s="73"/>
      <c r="CY200" s="0"/>
      <c r="CZ200" s="0"/>
      <c r="DA200" s="0"/>
      <c r="DB200" s="0"/>
    </row>
    <row r="201" customFormat="false" ht="12.95" hidden="false" customHeight="true" outlineLevel="0" collapsed="false">
      <c r="A201" s="59"/>
      <c r="B201" s="60" t="n">
        <f aca="false">RANK(C201,C$4:C$504)</f>
        <v>6</v>
      </c>
      <c r="C201" s="61" t="n">
        <f aca="false">IF(AND(A201&gt;4,A201&lt;7),H201,0)</f>
        <v>0</v>
      </c>
      <c r="D201" s="62" t="str">
        <f aca="false">IF(A201&gt;6,'Sales Stage Names'!B$11,IF(A201&gt;5,'Sales Stage Names'!B$10,IF(A201&gt;4,'Sales Stage Names'!B$9,IF(A201&gt;3,'Sales Stage Names'!B$8,IF(A201&gt;2,'Sales Stage Names'!B$7,IF(A201&gt;1,'Sales Stage Names'!B$6,IF(A201&gt;0,'Sales Stage Names'!B$5,IF(A201="",'Sales Stage Names'!B$2,IF(A201&gt;-1,'Sales Stage Names'!B$4,'Sales Stage Names'!B$3)))))))))</f>
        <v>Not Assigned</v>
      </c>
      <c r="E201" s="63" t="str">
        <f aca="false">IF(A201&gt;6,"Customer",IF(A201&gt;1,"Target",IF(A201="","T",IF(A201&gt;0,"Dormant","Disqualified"))))</f>
        <v>T</v>
      </c>
      <c r="F201" s="64"/>
      <c r="G201" s="65" t="str">
        <f aca="false">IF((R201&lt;Dashboard!$M$1),"Yes","No")</f>
        <v>Yes</v>
      </c>
      <c r="H201" s="61" t="n">
        <f aca="false">I201/100*J201</f>
        <v>0</v>
      </c>
      <c r="I201" s="59"/>
      <c r="J201" s="61" t="n">
        <f aca="false">K201*L201</f>
        <v>0</v>
      </c>
      <c r="K201" s="66"/>
      <c r="L201" s="67"/>
      <c r="M201" s="59"/>
      <c r="N201" s="68"/>
      <c r="O201" s="69" t="n">
        <f aca="false">SUMPRODUCT('Communication Log'!E$5:E$7=1,'Communication Log'!B$5:B$7=F201)</f>
        <v>0</v>
      </c>
      <c r="P201" s="69" t="n">
        <f aca="false">SUMPRODUCT('Communication Log'!E$5:E$7=2,'Communication Log'!B$5:B$7=F201)</f>
        <v>0</v>
      </c>
      <c r="Q201" s="69" t="n">
        <f aca="false">SUMPRODUCT('Communication Log'!E$5:E$7=3,'Communication Log'!B$5:B$7=F201)</f>
        <v>0</v>
      </c>
      <c r="R201" s="74"/>
      <c r="S201" s="71"/>
      <c r="T201" s="72" t="s">
        <v>84</v>
      </c>
      <c r="U201" s="73"/>
      <c r="V201" s="73"/>
      <c r="W201" s="64"/>
      <c r="X201" s="72" t="s">
        <v>84</v>
      </c>
      <c r="Y201" s="73"/>
      <c r="Z201" s="74"/>
      <c r="AA201" s="76"/>
      <c r="AB201" s="73"/>
      <c r="AC201" s="73"/>
      <c r="AD201" s="73"/>
      <c r="CY201" s="75" t="s">
        <v>131</v>
      </c>
      <c r="CZ201" s="75" t="s">
        <v>132</v>
      </c>
      <c r="DA201" s="75" t="s">
        <v>129</v>
      </c>
      <c r="DB201" s="75" t="s">
        <v>130</v>
      </c>
    </row>
    <row r="202" customFormat="false" ht="12.95" hidden="false" customHeight="true" outlineLevel="0" collapsed="false">
      <c r="A202" s="59"/>
      <c r="B202" s="60" t="n">
        <f aca="false">RANK(C202,C$4:C$504)</f>
        <v>6</v>
      </c>
      <c r="C202" s="61" t="n">
        <f aca="false">IF(AND(A202&gt;4,A202&lt;7),H202,0)</f>
        <v>0</v>
      </c>
      <c r="D202" s="62" t="str">
        <f aca="false">IF(A202&gt;6,'Sales Stage Names'!B$11,IF(A202&gt;5,'Sales Stage Names'!B$10,IF(A202&gt;4,'Sales Stage Names'!B$9,IF(A202&gt;3,'Sales Stage Names'!B$8,IF(A202&gt;2,'Sales Stage Names'!B$7,IF(A202&gt;1,'Sales Stage Names'!B$6,IF(A202&gt;0,'Sales Stage Names'!B$5,IF(A202="",'Sales Stage Names'!B$2,IF(A202&gt;-1,'Sales Stage Names'!B$4,'Sales Stage Names'!B$3)))))))))</f>
        <v>Not Assigned</v>
      </c>
      <c r="E202" s="63" t="str">
        <f aca="false">IF(A202&gt;6,"Customer",IF(A202&gt;1,"Target",IF(A202="","T",IF(A202&gt;0,"Dormant","Disqualified"))))</f>
        <v>T</v>
      </c>
      <c r="F202" s="64"/>
      <c r="G202" s="65" t="str">
        <f aca="false">IF((R202&lt;Dashboard!$M$1),"Yes","No")</f>
        <v>Yes</v>
      </c>
      <c r="H202" s="61" t="n">
        <f aca="false">I202/100*J202</f>
        <v>0</v>
      </c>
      <c r="I202" s="59"/>
      <c r="J202" s="61" t="n">
        <f aca="false">K202*L202</f>
        <v>0</v>
      </c>
      <c r="K202" s="66"/>
      <c r="L202" s="67"/>
      <c r="M202" s="59"/>
      <c r="N202" s="68"/>
      <c r="O202" s="69" t="n">
        <f aca="false">SUMPRODUCT('Communication Log'!E$5:E$7=1,'Communication Log'!B$5:B$7=F202)</f>
        <v>0</v>
      </c>
      <c r="P202" s="69" t="n">
        <f aca="false">SUMPRODUCT('Communication Log'!E$5:E$7=2,'Communication Log'!B$5:B$7=F202)</f>
        <v>0</v>
      </c>
      <c r="Q202" s="69" t="n">
        <f aca="false">SUMPRODUCT('Communication Log'!E$5:E$7=3,'Communication Log'!B$5:B$7=F202)</f>
        <v>0</v>
      </c>
      <c r="R202" s="74"/>
      <c r="S202" s="71"/>
      <c r="T202" s="72" t="s">
        <v>84</v>
      </c>
      <c r="U202" s="73"/>
      <c r="V202" s="73"/>
      <c r="W202" s="64"/>
      <c r="X202" s="72" t="s">
        <v>84</v>
      </c>
      <c r="Y202" s="73"/>
      <c r="Z202" s="74"/>
      <c r="AA202" s="76"/>
      <c r="AB202" s="73"/>
      <c r="AC202" s="73"/>
      <c r="AD202" s="73"/>
      <c r="CY202" s="0"/>
      <c r="CZ202" s="0"/>
      <c r="DA202" s="0"/>
      <c r="DB202" s="0"/>
    </row>
    <row r="203" customFormat="false" ht="12.95" hidden="false" customHeight="true" outlineLevel="0" collapsed="false">
      <c r="A203" s="59"/>
      <c r="B203" s="60" t="n">
        <f aca="false">RANK(C203,C$4:C$504)</f>
        <v>6</v>
      </c>
      <c r="C203" s="61" t="n">
        <f aca="false">IF(AND(A203&gt;4,A203&lt;7),H203,0)</f>
        <v>0</v>
      </c>
      <c r="D203" s="62" t="str">
        <f aca="false">IF(A203&gt;6,'Sales Stage Names'!B$11,IF(A203&gt;5,'Sales Stage Names'!B$10,IF(A203&gt;4,'Sales Stage Names'!B$9,IF(A203&gt;3,'Sales Stage Names'!B$8,IF(A203&gt;2,'Sales Stage Names'!B$7,IF(A203&gt;1,'Sales Stage Names'!B$6,IF(A203&gt;0,'Sales Stage Names'!B$5,IF(A203="",'Sales Stage Names'!B$2,IF(A203&gt;-1,'Sales Stage Names'!B$4,'Sales Stage Names'!B$3)))))))))</f>
        <v>Not Assigned</v>
      </c>
      <c r="E203" s="63" t="str">
        <f aca="false">IF(A203&gt;6,"Customer",IF(A203&gt;1,"Target",IF(A203="","T",IF(A203&gt;0,"Dormant","Disqualified"))))</f>
        <v>T</v>
      </c>
      <c r="F203" s="64"/>
      <c r="G203" s="65" t="str">
        <f aca="false">IF((R203&lt;Dashboard!$M$1),"Yes","No")</f>
        <v>Yes</v>
      </c>
      <c r="H203" s="61" t="n">
        <f aca="false">I203/100*J203</f>
        <v>0</v>
      </c>
      <c r="I203" s="59"/>
      <c r="J203" s="61" t="n">
        <f aca="false">K203*L203</f>
        <v>0</v>
      </c>
      <c r="K203" s="66"/>
      <c r="L203" s="67"/>
      <c r="M203" s="59"/>
      <c r="N203" s="68"/>
      <c r="O203" s="69" t="n">
        <f aca="false">SUMPRODUCT('Communication Log'!E$5:E$7=1,'Communication Log'!B$5:B$7=F203)</f>
        <v>0</v>
      </c>
      <c r="P203" s="69" t="n">
        <f aca="false">SUMPRODUCT('Communication Log'!E$5:E$7=2,'Communication Log'!B$5:B$7=F203)</f>
        <v>0</v>
      </c>
      <c r="Q203" s="69" t="n">
        <f aca="false">SUMPRODUCT('Communication Log'!E$5:E$7=3,'Communication Log'!B$5:B$7=F203)</f>
        <v>0</v>
      </c>
      <c r="R203" s="74"/>
      <c r="S203" s="71"/>
      <c r="T203" s="72" t="s">
        <v>84</v>
      </c>
      <c r="U203" s="73"/>
      <c r="V203" s="73"/>
      <c r="W203" s="64"/>
      <c r="X203" s="72" t="s">
        <v>84</v>
      </c>
      <c r="Y203" s="73"/>
      <c r="Z203" s="74"/>
      <c r="AA203" s="76"/>
      <c r="AB203" s="73"/>
      <c r="AC203" s="73"/>
      <c r="AD203" s="73"/>
      <c r="CY203" s="0"/>
      <c r="CZ203" s="0"/>
      <c r="DA203" s="0"/>
      <c r="DB203" s="0"/>
    </row>
    <row r="204" customFormat="false" ht="12.95" hidden="false" customHeight="true" outlineLevel="0" collapsed="false">
      <c r="A204" s="59"/>
      <c r="B204" s="60" t="n">
        <f aca="false">RANK(C204,C$4:C$504)</f>
        <v>6</v>
      </c>
      <c r="C204" s="61" t="n">
        <f aca="false">IF(AND(A204&gt;4,A204&lt;7),H204,0)</f>
        <v>0</v>
      </c>
      <c r="D204" s="62" t="str">
        <f aca="false">IF(A204&gt;6,'Sales Stage Names'!B$11,IF(A204&gt;5,'Sales Stage Names'!B$10,IF(A204&gt;4,'Sales Stage Names'!B$9,IF(A204&gt;3,'Sales Stage Names'!B$8,IF(A204&gt;2,'Sales Stage Names'!B$7,IF(A204&gt;1,'Sales Stage Names'!B$6,IF(A204&gt;0,'Sales Stage Names'!B$5,IF(A204="",'Sales Stage Names'!B$2,IF(A204&gt;-1,'Sales Stage Names'!B$4,'Sales Stage Names'!B$3)))))))))</f>
        <v>Not Assigned</v>
      </c>
      <c r="E204" s="63" t="str">
        <f aca="false">IF(A204&gt;6,"Customer",IF(A204&gt;1,"Target",IF(A204="","T",IF(A204&gt;0,"Dormant","Disqualified"))))</f>
        <v>T</v>
      </c>
      <c r="F204" s="64"/>
      <c r="G204" s="65" t="str">
        <f aca="false">IF((R204&lt;Dashboard!$M$1),"Yes","No")</f>
        <v>Yes</v>
      </c>
      <c r="H204" s="61" t="n">
        <f aca="false">I204/100*J204</f>
        <v>0</v>
      </c>
      <c r="I204" s="59"/>
      <c r="J204" s="61" t="n">
        <f aca="false">K204*L204</f>
        <v>0</v>
      </c>
      <c r="K204" s="66"/>
      <c r="L204" s="67"/>
      <c r="M204" s="59"/>
      <c r="N204" s="68"/>
      <c r="O204" s="69" t="n">
        <f aca="false">SUMPRODUCT('Communication Log'!E$5:E$7=1,'Communication Log'!B$5:B$7=F204)</f>
        <v>0</v>
      </c>
      <c r="P204" s="69" t="n">
        <f aca="false">SUMPRODUCT('Communication Log'!E$5:E$7=2,'Communication Log'!B$5:B$7=F204)</f>
        <v>0</v>
      </c>
      <c r="Q204" s="69" t="n">
        <f aca="false">SUMPRODUCT('Communication Log'!E$5:E$7=3,'Communication Log'!B$5:B$7=F204)</f>
        <v>0</v>
      </c>
      <c r="R204" s="74"/>
      <c r="S204" s="71"/>
      <c r="T204" s="72" t="s">
        <v>84</v>
      </c>
      <c r="U204" s="73"/>
      <c r="V204" s="73"/>
      <c r="W204" s="64"/>
      <c r="X204" s="72" t="s">
        <v>84</v>
      </c>
      <c r="Y204" s="73"/>
      <c r="Z204" s="74"/>
      <c r="AA204" s="76"/>
      <c r="AB204" s="73"/>
      <c r="AC204" s="73"/>
      <c r="AD204" s="73"/>
      <c r="CY204" s="75" t="s">
        <v>133</v>
      </c>
      <c r="CZ204" s="75" t="s">
        <v>134</v>
      </c>
      <c r="DA204" s="75" t="s">
        <v>135</v>
      </c>
      <c r="DB204" s="75" t="s">
        <v>136</v>
      </c>
    </row>
    <row r="205" customFormat="false" ht="12.95" hidden="false" customHeight="true" outlineLevel="0" collapsed="false">
      <c r="A205" s="59"/>
      <c r="B205" s="60" t="n">
        <f aca="false">RANK(C205,C$4:C$504)</f>
        <v>6</v>
      </c>
      <c r="C205" s="61" t="n">
        <f aca="false">IF(AND(A205&gt;4,A205&lt;7),H205,0)</f>
        <v>0</v>
      </c>
      <c r="D205" s="62" t="str">
        <f aca="false">IF(A205&gt;6,'Sales Stage Names'!B$11,IF(A205&gt;5,'Sales Stage Names'!B$10,IF(A205&gt;4,'Sales Stage Names'!B$9,IF(A205&gt;3,'Sales Stage Names'!B$8,IF(A205&gt;2,'Sales Stage Names'!B$7,IF(A205&gt;1,'Sales Stage Names'!B$6,IF(A205&gt;0,'Sales Stage Names'!B$5,IF(A205="",'Sales Stage Names'!B$2,IF(A205&gt;-1,'Sales Stage Names'!B$4,'Sales Stage Names'!B$3)))))))))</f>
        <v>Not Assigned</v>
      </c>
      <c r="E205" s="63" t="str">
        <f aca="false">IF(A205&gt;6,"Customer",IF(A205&gt;1,"Target",IF(A205="","T",IF(A205&gt;0,"Dormant","Disqualified"))))</f>
        <v>T</v>
      </c>
      <c r="F205" s="64"/>
      <c r="G205" s="65" t="str">
        <f aca="false">IF((R205&lt;Dashboard!$M$1),"Yes","No")</f>
        <v>Yes</v>
      </c>
      <c r="H205" s="61" t="n">
        <f aca="false">I205/100*J205</f>
        <v>0</v>
      </c>
      <c r="I205" s="59"/>
      <c r="J205" s="61" t="n">
        <f aca="false">K205*L205</f>
        <v>0</v>
      </c>
      <c r="K205" s="66"/>
      <c r="L205" s="67"/>
      <c r="M205" s="59"/>
      <c r="N205" s="68"/>
      <c r="O205" s="69" t="n">
        <f aca="false">SUMPRODUCT('Communication Log'!E$5:E$7=1,'Communication Log'!B$5:B$7=F205)</f>
        <v>0</v>
      </c>
      <c r="P205" s="69" t="n">
        <f aca="false">SUMPRODUCT('Communication Log'!E$5:E$7=2,'Communication Log'!B$5:B$7=F205)</f>
        <v>0</v>
      </c>
      <c r="Q205" s="69" t="n">
        <f aca="false">SUMPRODUCT('Communication Log'!E$5:E$7=3,'Communication Log'!B$5:B$7=F205)</f>
        <v>0</v>
      </c>
      <c r="R205" s="74"/>
      <c r="S205" s="71"/>
      <c r="T205" s="72" t="s">
        <v>84</v>
      </c>
      <c r="U205" s="73"/>
      <c r="V205" s="73"/>
      <c r="W205" s="64"/>
      <c r="X205" s="72" t="s">
        <v>84</v>
      </c>
      <c r="Y205" s="73"/>
      <c r="Z205" s="74"/>
      <c r="AA205" s="76"/>
      <c r="AB205" s="73"/>
      <c r="AC205" s="73"/>
      <c r="AD205" s="73"/>
      <c r="CY205" s="0"/>
      <c r="CZ205" s="0"/>
      <c r="DA205" s="0"/>
      <c r="DB205" s="0"/>
    </row>
    <row r="206" customFormat="false" ht="12.95" hidden="false" customHeight="true" outlineLevel="0" collapsed="false">
      <c r="A206" s="59"/>
      <c r="B206" s="60" t="n">
        <f aca="false">RANK(C206,C$4:C$504)</f>
        <v>6</v>
      </c>
      <c r="C206" s="61" t="n">
        <f aca="false">IF(AND(A206&gt;4,A206&lt;7),H206,0)</f>
        <v>0</v>
      </c>
      <c r="D206" s="62" t="str">
        <f aca="false">IF(A206&gt;6,'Sales Stage Names'!B$11,IF(A206&gt;5,'Sales Stage Names'!B$10,IF(A206&gt;4,'Sales Stage Names'!B$9,IF(A206&gt;3,'Sales Stage Names'!B$8,IF(A206&gt;2,'Sales Stage Names'!B$7,IF(A206&gt;1,'Sales Stage Names'!B$6,IF(A206&gt;0,'Sales Stage Names'!B$5,IF(A206="",'Sales Stage Names'!B$2,IF(A206&gt;-1,'Sales Stage Names'!B$4,'Sales Stage Names'!B$3)))))))))</f>
        <v>Not Assigned</v>
      </c>
      <c r="E206" s="63" t="str">
        <f aca="false">IF(A206&gt;6,"Customer",IF(A206&gt;1,"Target",IF(A206="","T",IF(A206&gt;0,"Dormant","Disqualified"))))</f>
        <v>T</v>
      </c>
      <c r="F206" s="64"/>
      <c r="G206" s="65" t="str">
        <f aca="false">IF((R206&lt;Dashboard!$M$1),"Yes","No")</f>
        <v>Yes</v>
      </c>
      <c r="H206" s="61" t="n">
        <f aca="false">I206/100*J206</f>
        <v>0</v>
      </c>
      <c r="I206" s="59"/>
      <c r="J206" s="61" t="n">
        <f aca="false">K206*L206</f>
        <v>0</v>
      </c>
      <c r="K206" s="66"/>
      <c r="L206" s="67"/>
      <c r="M206" s="59"/>
      <c r="N206" s="68"/>
      <c r="O206" s="69" t="n">
        <f aca="false">SUMPRODUCT('Communication Log'!E$5:E$7=1,'Communication Log'!B$5:B$7=F206)</f>
        <v>0</v>
      </c>
      <c r="P206" s="69" t="n">
        <f aca="false">SUMPRODUCT('Communication Log'!E$5:E$7=2,'Communication Log'!B$5:B$7=F206)</f>
        <v>0</v>
      </c>
      <c r="Q206" s="69" t="n">
        <f aca="false">SUMPRODUCT('Communication Log'!E$5:E$7=3,'Communication Log'!B$5:B$7=F206)</f>
        <v>0</v>
      </c>
      <c r="R206" s="74"/>
      <c r="S206" s="71"/>
      <c r="T206" s="72" t="s">
        <v>84</v>
      </c>
      <c r="U206" s="73"/>
      <c r="V206" s="73"/>
      <c r="W206" s="64"/>
      <c r="X206" s="72" t="s">
        <v>84</v>
      </c>
      <c r="Y206" s="73"/>
      <c r="Z206" s="74"/>
      <c r="AA206" s="76"/>
      <c r="AB206" s="73"/>
      <c r="AC206" s="73"/>
      <c r="AD206" s="73"/>
      <c r="CY206" s="0"/>
      <c r="CZ206" s="0"/>
      <c r="DA206" s="0"/>
      <c r="DB206" s="0"/>
    </row>
    <row r="207" customFormat="false" ht="12.95" hidden="false" customHeight="true" outlineLevel="0" collapsed="false">
      <c r="A207" s="59"/>
      <c r="B207" s="60" t="n">
        <f aca="false">RANK(C207,C$4:C$504)</f>
        <v>6</v>
      </c>
      <c r="C207" s="61" t="n">
        <f aca="false">IF(AND(A207&gt;4,A207&lt;7),H207,0)</f>
        <v>0</v>
      </c>
      <c r="D207" s="62" t="str">
        <f aca="false">IF(A207&gt;6,'Sales Stage Names'!B$11,IF(A207&gt;5,'Sales Stage Names'!B$10,IF(A207&gt;4,'Sales Stage Names'!B$9,IF(A207&gt;3,'Sales Stage Names'!B$8,IF(A207&gt;2,'Sales Stage Names'!B$7,IF(A207&gt;1,'Sales Stage Names'!B$6,IF(A207&gt;0,'Sales Stage Names'!B$5,IF(A207="",'Sales Stage Names'!B$2,IF(A207&gt;-1,'Sales Stage Names'!B$4,'Sales Stage Names'!B$3)))))))))</f>
        <v>Not Assigned</v>
      </c>
      <c r="E207" s="63" t="str">
        <f aca="false">IF(A207&gt;6,"Customer",IF(A207&gt;1,"Target",IF(A207="","T",IF(A207&gt;0,"Dormant","Disqualified"))))</f>
        <v>T</v>
      </c>
      <c r="F207" s="64"/>
      <c r="G207" s="65" t="str">
        <f aca="false">IF((R207&lt;Dashboard!$M$1),"Yes","No")</f>
        <v>Yes</v>
      </c>
      <c r="H207" s="61" t="n">
        <f aca="false">I207/100*J207</f>
        <v>0</v>
      </c>
      <c r="I207" s="59"/>
      <c r="J207" s="61" t="n">
        <f aca="false">K207*L207</f>
        <v>0</v>
      </c>
      <c r="K207" s="66"/>
      <c r="L207" s="67"/>
      <c r="M207" s="59"/>
      <c r="N207" s="68"/>
      <c r="O207" s="69" t="n">
        <f aca="false">SUMPRODUCT('Communication Log'!E$5:E$7=1,'Communication Log'!B$5:B$7=F207)</f>
        <v>0</v>
      </c>
      <c r="P207" s="69" t="n">
        <f aca="false">SUMPRODUCT('Communication Log'!E$5:E$7=2,'Communication Log'!B$5:B$7=F207)</f>
        <v>0</v>
      </c>
      <c r="Q207" s="69" t="n">
        <f aca="false">SUMPRODUCT('Communication Log'!E$5:E$7=3,'Communication Log'!B$5:B$7=F207)</f>
        <v>0</v>
      </c>
      <c r="R207" s="74"/>
      <c r="S207" s="71"/>
      <c r="T207" s="72" t="s">
        <v>84</v>
      </c>
      <c r="U207" s="73"/>
      <c r="V207" s="73"/>
      <c r="W207" s="64"/>
      <c r="X207" s="72" t="s">
        <v>84</v>
      </c>
      <c r="Y207" s="73"/>
      <c r="Z207" s="74"/>
      <c r="AA207" s="76"/>
      <c r="AB207" s="73"/>
      <c r="AC207" s="73"/>
      <c r="AD207" s="73"/>
      <c r="CY207" s="0"/>
      <c r="CZ207" s="0"/>
      <c r="DA207" s="0"/>
      <c r="DB207" s="0"/>
    </row>
    <row r="208" customFormat="false" ht="12.95" hidden="false" customHeight="true" outlineLevel="0" collapsed="false">
      <c r="A208" s="59"/>
      <c r="B208" s="60" t="n">
        <f aca="false">RANK(C208,C$4:C$504)</f>
        <v>6</v>
      </c>
      <c r="C208" s="61" t="n">
        <f aca="false">IF(AND(A208&gt;4,A208&lt;7),H208,0)</f>
        <v>0</v>
      </c>
      <c r="D208" s="62" t="str">
        <f aca="false">IF(A208&gt;6,'Sales Stage Names'!B$11,IF(A208&gt;5,'Sales Stage Names'!B$10,IF(A208&gt;4,'Sales Stage Names'!B$9,IF(A208&gt;3,'Sales Stage Names'!B$8,IF(A208&gt;2,'Sales Stage Names'!B$7,IF(A208&gt;1,'Sales Stage Names'!B$6,IF(A208&gt;0,'Sales Stage Names'!B$5,IF(A208="",'Sales Stage Names'!B$2,IF(A208&gt;-1,'Sales Stage Names'!B$4,'Sales Stage Names'!B$3)))))))))</f>
        <v>Not Assigned</v>
      </c>
      <c r="E208" s="63" t="str">
        <f aca="false">IF(A208&gt;6,"Customer",IF(A208&gt;1,"Target",IF(A208="","T",IF(A208&gt;0,"Dormant","Disqualified"))))</f>
        <v>T</v>
      </c>
      <c r="F208" s="64"/>
      <c r="G208" s="65" t="str">
        <f aca="false">IF((R208&lt;Dashboard!$M$1),"Yes","No")</f>
        <v>Yes</v>
      </c>
      <c r="H208" s="61" t="n">
        <f aca="false">I208/100*J208</f>
        <v>0</v>
      </c>
      <c r="I208" s="59"/>
      <c r="J208" s="61" t="n">
        <f aca="false">K208*L208</f>
        <v>0</v>
      </c>
      <c r="K208" s="66"/>
      <c r="L208" s="67"/>
      <c r="M208" s="59"/>
      <c r="N208" s="68"/>
      <c r="O208" s="69" t="n">
        <f aca="false">SUMPRODUCT('Communication Log'!E$5:E$7=1,'Communication Log'!B$5:B$7=F208)</f>
        <v>0</v>
      </c>
      <c r="P208" s="69" t="n">
        <f aca="false">SUMPRODUCT('Communication Log'!E$5:E$7=2,'Communication Log'!B$5:B$7=F208)</f>
        <v>0</v>
      </c>
      <c r="Q208" s="69" t="n">
        <f aca="false">SUMPRODUCT('Communication Log'!E$5:E$7=3,'Communication Log'!B$5:B$7=F208)</f>
        <v>0</v>
      </c>
      <c r="R208" s="74"/>
      <c r="S208" s="71"/>
      <c r="T208" s="72" t="s">
        <v>84</v>
      </c>
      <c r="U208" s="73"/>
      <c r="V208" s="73"/>
      <c r="W208" s="64"/>
      <c r="X208" s="72" t="s">
        <v>84</v>
      </c>
      <c r="Y208" s="73"/>
      <c r="Z208" s="74"/>
      <c r="AA208" s="76"/>
      <c r="AB208" s="73"/>
      <c r="AC208" s="73"/>
      <c r="AD208" s="73"/>
      <c r="CY208" s="0"/>
      <c r="CZ208" s="0"/>
      <c r="DA208" s="0"/>
      <c r="DB208" s="0"/>
    </row>
    <row r="209" customFormat="false" ht="12.95" hidden="false" customHeight="true" outlineLevel="0" collapsed="false">
      <c r="A209" s="59"/>
      <c r="B209" s="60" t="n">
        <f aca="false">RANK(C209,C$4:C$504)</f>
        <v>6</v>
      </c>
      <c r="C209" s="61" t="n">
        <f aca="false">IF(AND(A209&gt;4,A209&lt;7),H209,0)</f>
        <v>0</v>
      </c>
      <c r="D209" s="62" t="str">
        <f aca="false">IF(A209&gt;6,'Sales Stage Names'!B$11,IF(A209&gt;5,'Sales Stage Names'!B$10,IF(A209&gt;4,'Sales Stage Names'!B$9,IF(A209&gt;3,'Sales Stage Names'!B$8,IF(A209&gt;2,'Sales Stage Names'!B$7,IF(A209&gt;1,'Sales Stage Names'!B$6,IF(A209&gt;0,'Sales Stage Names'!B$5,IF(A209="",'Sales Stage Names'!B$2,IF(A209&gt;-1,'Sales Stage Names'!B$4,'Sales Stage Names'!B$3)))))))))</f>
        <v>Not Assigned</v>
      </c>
      <c r="E209" s="63" t="str">
        <f aca="false">IF(A209&gt;6,"Customer",IF(A209&gt;1,"Target",IF(A209="","T",IF(A209&gt;0,"Dormant","Disqualified"))))</f>
        <v>T</v>
      </c>
      <c r="F209" s="64"/>
      <c r="G209" s="65" t="str">
        <f aca="false">IF((R209&lt;Dashboard!$M$1),"Yes","No")</f>
        <v>Yes</v>
      </c>
      <c r="H209" s="61" t="n">
        <f aca="false">I209/100*J209</f>
        <v>0</v>
      </c>
      <c r="I209" s="59"/>
      <c r="J209" s="61" t="n">
        <f aca="false">K209*L209</f>
        <v>0</v>
      </c>
      <c r="K209" s="66"/>
      <c r="L209" s="67"/>
      <c r="M209" s="59"/>
      <c r="N209" s="68"/>
      <c r="O209" s="69" t="n">
        <f aca="false">SUMPRODUCT('Communication Log'!E$5:E$7=1,'Communication Log'!B$5:B$7=F209)</f>
        <v>0</v>
      </c>
      <c r="P209" s="69" t="n">
        <f aca="false">SUMPRODUCT('Communication Log'!E$5:E$7=2,'Communication Log'!B$5:B$7=F209)</f>
        <v>0</v>
      </c>
      <c r="Q209" s="69" t="n">
        <f aca="false">SUMPRODUCT('Communication Log'!E$5:E$7=3,'Communication Log'!B$5:B$7=F209)</f>
        <v>0</v>
      </c>
      <c r="R209" s="74"/>
      <c r="S209" s="71"/>
      <c r="T209" s="72" t="s">
        <v>84</v>
      </c>
      <c r="U209" s="73"/>
      <c r="V209" s="73"/>
      <c r="W209" s="64"/>
      <c r="X209" s="72" t="s">
        <v>84</v>
      </c>
      <c r="Y209" s="73"/>
      <c r="Z209" s="74"/>
      <c r="AA209" s="76"/>
      <c r="AB209" s="73"/>
      <c r="AC209" s="73"/>
      <c r="AD209" s="73"/>
      <c r="CY209" s="0"/>
      <c r="CZ209" s="0"/>
      <c r="DA209" s="0"/>
      <c r="DB209" s="0"/>
    </row>
    <row r="210" customFormat="false" ht="12.95" hidden="false" customHeight="true" outlineLevel="0" collapsed="false">
      <c r="A210" s="59"/>
      <c r="B210" s="60" t="n">
        <f aca="false">RANK(C210,C$4:C$504)</f>
        <v>6</v>
      </c>
      <c r="C210" s="61" t="n">
        <f aca="false">IF(AND(A210&gt;4,A210&lt;7),H210,0)</f>
        <v>0</v>
      </c>
      <c r="D210" s="62" t="str">
        <f aca="false">IF(A210&gt;6,'Sales Stage Names'!B$11,IF(A210&gt;5,'Sales Stage Names'!B$10,IF(A210&gt;4,'Sales Stage Names'!B$9,IF(A210&gt;3,'Sales Stage Names'!B$8,IF(A210&gt;2,'Sales Stage Names'!B$7,IF(A210&gt;1,'Sales Stage Names'!B$6,IF(A210&gt;0,'Sales Stage Names'!B$5,IF(A210="",'Sales Stage Names'!B$2,IF(A210&gt;-1,'Sales Stage Names'!B$4,'Sales Stage Names'!B$3)))))))))</f>
        <v>Not Assigned</v>
      </c>
      <c r="E210" s="63" t="str">
        <f aca="false">IF(A210&gt;6,"Customer",IF(A210&gt;1,"Target",IF(A210="","T",IF(A210&gt;0,"Dormant","Disqualified"))))</f>
        <v>T</v>
      </c>
      <c r="F210" s="64"/>
      <c r="G210" s="65" t="str">
        <f aca="false">IF((R210&lt;Dashboard!$M$1),"Yes","No")</f>
        <v>Yes</v>
      </c>
      <c r="H210" s="61" t="n">
        <f aca="false">I210/100*J210</f>
        <v>0</v>
      </c>
      <c r="I210" s="59"/>
      <c r="J210" s="61" t="n">
        <f aca="false">K210*L210</f>
        <v>0</v>
      </c>
      <c r="K210" s="66"/>
      <c r="L210" s="67"/>
      <c r="M210" s="59"/>
      <c r="N210" s="68"/>
      <c r="O210" s="69" t="n">
        <f aca="false">SUMPRODUCT('Communication Log'!E$5:E$7=1,'Communication Log'!B$5:B$7=F210)</f>
        <v>0</v>
      </c>
      <c r="P210" s="69" t="n">
        <f aca="false">SUMPRODUCT('Communication Log'!E$5:E$7=2,'Communication Log'!B$5:B$7=F210)</f>
        <v>0</v>
      </c>
      <c r="Q210" s="69" t="n">
        <f aca="false">SUMPRODUCT('Communication Log'!E$5:E$7=3,'Communication Log'!B$5:B$7=F210)</f>
        <v>0</v>
      </c>
      <c r="R210" s="74"/>
      <c r="S210" s="71"/>
      <c r="T210" s="72" t="s">
        <v>84</v>
      </c>
      <c r="U210" s="73"/>
      <c r="V210" s="73"/>
      <c r="W210" s="64"/>
      <c r="X210" s="72" t="s">
        <v>84</v>
      </c>
      <c r="Y210" s="73"/>
      <c r="Z210" s="74"/>
      <c r="AA210" s="76"/>
      <c r="AB210" s="73"/>
      <c r="AC210" s="73"/>
      <c r="AD210" s="73"/>
      <c r="CY210" s="0"/>
      <c r="CZ210" s="0"/>
      <c r="DA210" s="0"/>
      <c r="DB210" s="0"/>
    </row>
    <row r="211" customFormat="false" ht="12.95" hidden="false" customHeight="true" outlineLevel="0" collapsed="false">
      <c r="A211" s="59"/>
      <c r="B211" s="60" t="n">
        <f aca="false">RANK(C211,C$4:C$504)</f>
        <v>6</v>
      </c>
      <c r="C211" s="61" t="n">
        <f aca="false">IF(AND(A211&gt;4,A211&lt;7),H211,0)</f>
        <v>0</v>
      </c>
      <c r="D211" s="62" t="str">
        <f aca="false">IF(A211&gt;6,'Sales Stage Names'!B$11,IF(A211&gt;5,'Sales Stage Names'!B$10,IF(A211&gt;4,'Sales Stage Names'!B$9,IF(A211&gt;3,'Sales Stage Names'!B$8,IF(A211&gt;2,'Sales Stage Names'!B$7,IF(A211&gt;1,'Sales Stage Names'!B$6,IF(A211&gt;0,'Sales Stage Names'!B$5,IF(A211="",'Sales Stage Names'!B$2,IF(A211&gt;-1,'Sales Stage Names'!B$4,'Sales Stage Names'!B$3)))))))))</f>
        <v>Not Assigned</v>
      </c>
      <c r="E211" s="63" t="str">
        <f aca="false">IF(A211&gt;6,"Customer",IF(A211&gt;1,"Target",IF(A211="","T",IF(A211&gt;0,"Dormant","Disqualified"))))</f>
        <v>T</v>
      </c>
      <c r="F211" s="64"/>
      <c r="G211" s="65" t="str">
        <f aca="false">IF((R211&lt;Dashboard!$M$1),"Yes","No")</f>
        <v>Yes</v>
      </c>
      <c r="H211" s="61" t="n">
        <f aca="false">I211/100*J211</f>
        <v>0</v>
      </c>
      <c r="I211" s="59"/>
      <c r="J211" s="61" t="n">
        <f aca="false">K211*L211</f>
        <v>0</v>
      </c>
      <c r="K211" s="66"/>
      <c r="L211" s="67"/>
      <c r="M211" s="59"/>
      <c r="N211" s="68"/>
      <c r="O211" s="69" t="n">
        <f aca="false">SUMPRODUCT('Communication Log'!E$5:E$7=1,'Communication Log'!B$5:B$7=F211)</f>
        <v>0</v>
      </c>
      <c r="P211" s="69" t="n">
        <f aca="false">SUMPRODUCT('Communication Log'!E$5:E$7=2,'Communication Log'!B$5:B$7=F211)</f>
        <v>0</v>
      </c>
      <c r="Q211" s="69" t="n">
        <f aca="false">SUMPRODUCT('Communication Log'!E$5:E$7=3,'Communication Log'!B$5:B$7=F211)</f>
        <v>0</v>
      </c>
      <c r="R211" s="74"/>
      <c r="S211" s="71"/>
      <c r="T211" s="72" t="s">
        <v>84</v>
      </c>
      <c r="U211" s="73"/>
      <c r="V211" s="73"/>
      <c r="W211" s="64"/>
      <c r="X211" s="72" t="s">
        <v>84</v>
      </c>
      <c r="Y211" s="73"/>
      <c r="Z211" s="74"/>
      <c r="AA211" s="76"/>
      <c r="AB211" s="73"/>
      <c r="AC211" s="73"/>
      <c r="AD211" s="73"/>
      <c r="CY211" s="0"/>
      <c r="CZ211" s="0"/>
      <c r="DA211" s="0"/>
      <c r="DB211" s="0"/>
    </row>
    <row r="212" customFormat="false" ht="12.95" hidden="false" customHeight="true" outlineLevel="0" collapsed="false">
      <c r="A212" s="59"/>
      <c r="B212" s="60" t="n">
        <f aca="false">RANK(C212,C$4:C$504)</f>
        <v>6</v>
      </c>
      <c r="C212" s="61" t="n">
        <f aca="false">IF(AND(A212&gt;4,A212&lt;7),H212,0)</f>
        <v>0</v>
      </c>
      <c r="D212" s="62" t="str">
        <f aca="false">IF(A212&gt;6,'Sales Stage Names'!B$11,IF(A212&gt;5,'Sales Stage Names'!B$10,IF(A212&gt;4,'Sales Stage Names'!B$9,IF(A212&gt;3,'Sales Stage Names'!B$8,IF(A212&gt;2,'Sales Stage Names'!B$7,IF(A212&gt;1,'Sales Stage Names'!B$6,IF(A212&gt;0,'Sales Stage Names'!B$5,IF(A212="",'Sales Stage Names'!B$2,IF(A212&gt;-1,'Sales Stage Names'!B$4,'Sales Stage Names'!B$3)))))))))</f>
        <v>Not Assigned</v>
      </c>
      <c r="E212" s="63" t="str">
        <f aca="false">IF(A212&gt;6,"Customer",IF(A212&gt;1,"Target",IF(A212="","T",IF(A212&gt;0,"Dormant","Disqualified"))))</f>
        <v>T</v>
      </c>
      <c r="F212" s="64"/>
      <c r="G212" s="65" t="str">
        <f aca="false">IF((R212&lt;Dashboard!$M$1),"Yes","No")</f>
        <v>Yes</v>
      </c>
      <c r="H212" s="61" t="n">
        <f aca="false">I212/100*J212</f>
        <v>0</v>
      </c>
      <c r="I212" s="59"/>
      <c r="J212" s="61" t="n">
        <f aca="false">K212*L212</f>
        <v>0</v>
      </c>
      <c r="K212" s="66"/>
      <c r="L212" s="67"/>
      <c r="M212" s="59"/>
      <c r="N212" s="68"/>
      <c r="O212" s="69" t="n">
        <f aca="false">SUMPRODUCT('Communication Log'!E$5:E$7=1,'Communication Log'!B$5:B$7=F212)</f>
        <v>0</v>
      </c>
      <c r="P212" s="69" t="n">
        <f aca="false">SUMPRODUCT('Communication Log'!E$5:E$7=2,'Communication Log'!B$5:B$7=F212)</f>
        <v>0</v>
      </c>
      <c r="Q212" s="69" t="n">
        <f aca="false">SUMPRODUCT('Communication Log'!E$5:E$7=3,'Communication Log'!B$5:B$7=F212)</f>
        <v>0</v>
      </c>
      <c r="R212" s="74"/>
      <c r="S212" s="71"/>
      <c r="T212" s="72" t="s">
        <v>84</v>
      </c>
      <c r="U212" s="73"/>
      <c r="V212" s="73"/>
      <c r="W212" s="64"/>
      <c r="X212" s="72" t="s">
        <v>84</v>
      </c>
      <c r="Y212" s="73"/>
      <c r="Z212" s="74"/>
      <c r="AA212" s="76"/>
      <c r="AB212" s="73"/>
      <c r="AC212" s="73"/>
      <c r="AD212" s="73"/>
      <c r="CY212" s="0"/>
      <c r="CZ212" s="0"/>
      <c r="DA212" s="0"/>
      <c r="DB212" s="0"/>
    </row>
    <row r="213" customFormat="false" ht="12.95" hidden="false" customHeight="true" outlineLevel="0" collapsed="false">
      <c r="A213" s="59"/>
      <c r="B213" s="60" t="n">
        <f aca="false">RANK(C213,C$4:C$504)</f>
        <v>6</v>
      </c>
      <c r="C213" s="61" t="n">
        <f aca="false">IF(AND(A213&gt;4,A213&lt;7),H213,0)</f>
        <v>0</v>
      </c>
      <c r="D213" s="62" t="str">
        <f aca="false">IF(A213&gt;6,'Sales Stage Names'!B$11,IF(A213&gt;5,'Sales Stage Names'!B$10,IF(A213&gt;4,'Sales Stage Names'!B$9,IF(A213&gt;3,'Sales Stage Names'!B$8,IF(A213&gt;2,'Sales Stage Names'!B$7,IF(A213&gt;1,'Sales Stage Names'!B$6,IF(A213&gt;0,'Sales Stage Names'!B$5,IF(A213="",'Sales Stage Names'!B$2,IF(A213&gt;-1,'Sales Stage Names'!B$4,'Sales Stage Names'!B$3)))))))))</f>
        <v>Not Assigned</v>
      </c>
      <c r="E213" s="63" t="str">
        <f aca="false">IF(A213&gt;6,"Customer",IF(A213&gt;1,"Target",IF(A213="","T",IF(A213&gt;0,"Dormant","Disqualified"))))</f>
        <v>T</v>
      </c>
      <c r="F213" s="64"/>
      <c r="G213" s="65" t="str">
        <f aca="false">IF((R213&lt;Dashboard!$M$1),"Yes","No")</f>
        <v>Yes</v>
      </c>
      <c r="H213" s="61" t="n">
        <f aca="false">I213/100*J213</f>
        <v>0</v>
      </c>
      <c r="I213" s="59"/>
      <c r="J213" s="61" t="n">
        <f aca="false">K213*L213</f>
        <v>0</v>
      </c>
      <c r="K213" s="66"/>
      <c r="L213" s="67"/>
      <c r="M213" s="59"/>
      <c r="N213" s="68"/>
      <c r="O213" s="69" t="n">
        <f aca="false">SUMPRODUCT('Communication Log'!E$5:E$7=1,'Communication Log'!B$5:B$7=F213)</f>
        <v>0</v>
      </c>
      <c r="P213" s="69" t="n">
        <f aca="false">SUMPRODUCT('Communication Log'!E$5:E$7=2,'Communication Log'!B$5:B$7=F213)</f>
        <v>0</v>
      </c>
      <c r="Q213" s="69" t="n">
        <f aca="false">SUMPRODUCT('Communication Log'!E$5:E$7=3,'Communication Log'!B$5:B$7=F213)</f>
        <v>0</v>
      </c>
      <c r="R213" s="74"/>
      <c r="S213" s="71"/>
      <c r="T213" s="72" t="s">
        <v>84</v>
      </c>
      <c r="U213" s="73"/>
      <c r="V213" s="73"/>
      <c r="W213" s="64"/>
      <c r="X213" s="72" t="s">
        <v>84</v>
      </c>
      <c r="Y213" s="73"/>
      <c r="Z213" s="74"/>
      <c r="AA213" s="76"/>
      <c r="AB213" s="73"/>
      <c r="AC213" s="73"/>
      <c r="AD213" s="73"/>
      <c r="CY213" s="0"/>
      <c r="CZ213" s="0"/>
      <c r="DA213" s="0"/>
      <c r="DB213" s="0"/>
    </row>
    <row r="214" customFormat="false" ht="12.95" hidden="false" customHeight="true" outlineLevel="0" collapsed="false">
      <c r="A214" s="59"/>
      <c r="B214" s="60" t="n">
        <f aca="false">RANK(C214,C$4:C$504)</f>
        <v>6</v>
      </c>
      <c r="C214" s="61" t="n">
        <f aca="false">IF(AND(A214&gt;4,A214&lt;7),H214,0)</f>
        <v>0</v>
      </c>
      <c r="D214" s="62" t="str">
        <f aca="false">IF(A214&gt;6,'Sales Stage Names'!B$11,IF(A214&gt;5,'Sales Stage Names'!B$10,IF(A214&gt;4,'Sales Stage Names'!B$9,IF(A214&gt;3,'Sales Stage Names'!B$8,IF(A214&gt;2,'Sales Stage Names'!B$7,IF(A214&gt;1,'Sales Stage Names'!B$6,IF(A214&gt;0,'Sales Stage Names'!B$5,IF(A214="",'Sales Stage Names'!B$2,IF(A214&gt;-1,'Sales Stage Names'!B$4,'Sales Stage Names'!B$3)))))))))</f>
        <v>Not Assigned</v>
      </c>
      <c r="E214" s="63" t="str">
        <f aca="false">IF(A214&gt;6,"Customer",IF(A214&gt;1,"Target",IF(A214="","T",IF(A214&gt;0,"Dormant","Disqualified"))))</f>
        <v>T</v>
      </c>
      <c r="F214" s="64"/>
      <c r="G214" s="65" t="str">
        <f aca="false">IF((R214&lt;Dashboard!$M$1),"Yes","No")</f>
        <v>Yes</v>
      </c>
      <c r="H214" s="61" t="n">
        <f aca="false">I214/100*J214</f>
        <v>0</v>
      </c>
      <c r="I214" s="59"/>
      <c r="J214" s="61" t="n">
        <f aca="false">K214*L214</f>
        <v>0</v>
      </c>
      <c r="K214" s="66"/>
      <c r="L214" s="67"/>
      <c r="M214" s="59"/>
      <c r="N214" s="68"/>
      <c r="O214" s="69" t="n">
        <f aca="false">SUMPRODUCT('Communication Log'!E$5:E$7=1,'Communication Log'!B$5:B$7=F214)</f>
        <v>0</v>
      </c>
      <c r="P214" s="69" t="n">
        <f aca="false">SUMPRODUCT('Communication Log'!E$5:E$7=2,'Communication Log'!B$5:B$7=F214)</f>
        <v>0</v>
      </c>
      <c r="Q214" s="69" t="n">
        <f aca="false">SUMPRODUCT('Communication Log'!E$5:E$7=3,'Communication Log'!B$5:B$7=F214)</f>
        <v>0</v>
      </c>
      <c r="R214" s="74"/>
      <c r="S214" s="71"/>
      <c r="T214" s="72" t="s">
        <v>84</v>
      </c>
      <c r="U214" s="73"/>
      <c r="V214" s="73"/>
      <c r="W214" s="64"/>
      <c r="X214" s="72" t="s">
        <v>84</v>
      </c>
      <c r="Y214" s="73"/>
      <c r="Z214" s="74"/>
      <c r="AA214" s="76"/>
      <c r="AB214" s="73"/>
      <c r="AC214" s="73"/>
      <c r="AD214" s="73"/>
      <c r="CY214" s="0"/>
      <c r="CZ214" s="0"/>
      <c r="DA214" s="0"/>
      <c r="DB214" s="0"/>
    </row>
    <row r="215" customFormat="false" ht="12.95" hidden="false" customHeight="true" outlineLevel="0" collapsed="false">
      <c r="A215" s="59"/>
      <c r="B215" s="60" t="n">
        <f aca="false">RANK(C215,C$4:C$504)</f>
        <v>6</v>
      </c>
      <c r="C215" s="61" t="n">
        <f aca="false">IF(AND(A215&gt;4,A215&lt;7),H215,0)</f>
        <v>0</v>
      </c>
      <c r="D215" s="62" t="str">
        <f aca="false">IF(A215&gt;6,'Sales Stage Names'!B$11,IF(A215&gt;5,'Sales Stage Names'!B$10,IF(A215&gt;4,'Sales Stage Names'!B$9,IF(A215&gt;3,'Sales Stage Names'!B$8,IF(A215&gt;2,'Sales Stage Names'!B$7,IF(A215&gt;1,'Sales Stage Names'!B$6,IF(A215&gt;0,'Sales Stage Names'!B$5,IF(A215="",'Sales Stage Names'!B$2,IF(A215&gt;-1,'Sales Stage Names'!B$4,'Sales Stage Names'!B$3)))))))))</f>
        <v>Not Assigned</v>
      </c>
      <c r="E215" s="63" t="str">
        <f aca="false">IF(A215&gt;6,"Customer",IF(A215&gt;1,"Target",IF(A215="","T",IF(A215&gt;0,"Dormant","Disqualified"))))</f>
        <v>T</v>
      </c>
      <c r="F215" s="64"/>
      <c r="G215" s="65" t="str">
        <f aca="false">IF((R215&lt;Dashboard!$M$1),"Yes","No")</f>
        <v>Yes</v>
      </c>
      <c r="H215" s="61" t="n">
        <f aca="false">I215/100*J215</f>
        <v>0</v>
      </c>
      <c r="I215" s="59"/>
      <c r="J215" s="61" t="n">
        <f aca="false">K215*L215</f>
        <v>0</v>
      </c>
      <c r="K215" s="66"/>
      <c r="L215" s="67"/>
      <c r="M215" s="59"/>
      <c r="N215" s="68"/>
      <c r="O215" s="69" t="n">
        <f aca="false">SUMPRODUCT('Communication Log'!E$5:E$7=1,'Communication Log'!B$5:B$7=F215)</f>
        <v>0</v>
      </c>
      <c r="P215" s="69" t="n">
        <f aca="false">SUMPRODUCT('Communication Log'!E$5:E$7=2,'Communication Log'!B$5:B$7=F215)</f>
        <v>0</v>
      </c>
      <c r="Q215" s="69" t="n">
        <f aca="false">SUMPRODUCT('Communication Log'!E$5:E$7=3,'Communication Log'!B$5:B$7=F215)</f>
        <v>0</v>
      </c>
      <c r="R215" s="74"/>
      <c r="S215" s="71"/>
      <c r="T215" s="72" t="s">
        <v>84</v>
      </c>
      <c r="U215" s="73"/>
      <c r="V215" s="73"/>
      <c r="W215" s="64"/>
      <c r="X215" s="72" t="s">
        <v>84</v>
      </c>
      <c r="Y215" s="73"/>
      <c r="Z215" s="74"/>
      <c r="AA215" s="76"/>
      <c r="AB215" s="73"/>
      <c r="AC215" s="73"/>
      <c r="AD215" s="73"/>
      <c r="CY215" s="0"/>
      <c r="CZ215" s="0"/>
      <c r="DA215" s="0"/>
      <c r="DB215" s="0"/>
    </row>
    <row r="216" customFormat="false" ht="12.95" hidden="false" customHeight="true" outlineLevel="0" collapsed="false">
      <c r="A216" s="59"/>
      <c r="B216" s="60" t="n">
        <f aca="false">RANK(C216,C$4:C$504)</f>
        <v>6</v>
      </c>
      <c r="C216" s="61" t="n">
        <f aca="false">IF(AND(A216&gt;4,A216&lt;7),H216,0)</f>
        <v>0</v>
      </c>
      <c r="D216" s="62" t="str">
        <f aca="false">IF(A216&gt;6,'Sales Stage Names'!B$11,IF(A216&gt;5,'Sales Stage Names'!B$10,IF(A216&gt;4,'Sales Stage Names'!B$9,IF(A216&gt;3,'Sales Stage Names'!B$8,IF(A216&gt;2,'Sales Stage Names'!B$7,IF(A216&gt;1,'Sales Stage Names'!B$6,IF(A216&gt;0,'Sales Stage Names'!B$5,IF(A216="",'Sales Stage Names'!B$2,IF(A216&gt;-1,'Sales Stage Names'!B$4,'Sales Stage Names'!B$3)))))))))</f>
        <v>Not Assigned</v>
      </c>
      <c r="E216" s="63" t="str">
        <f aca="false">IF(A216&gt;6,"Customer",IF(A216&gt;1,"Target",IF(A216="","T",IF(A216&gt;0,"Dormant","Disqualified"))))</f>
        <v>T</v>
      </c>
      <c r="F216" s="64"/>
      <c r="G216" s="65" t="str">
        <f aca="false">IF((R216&lt;Dashboard!$M$1),"Yes","No")</f>
        <v>Yes</v>
      </c>
      <c r="H216" s="61" t="n">
        <f aca="false">I216/100*J216</f>
        <v>0</v>
      </c>
      <c r="I216" s="59"/>
      <c r="J216" s="61" t="n">
        <f aca="false">K216*L216</f>
        <v>0</v>
      </c>
      <c r="K216" s="66"/>
      <c r="L216" s="67"/>
      <c r="M216" s="59"/>
      <c r="N216" s="68"/>
      <c r="O216" s="69" t="n">
        <f aca="false">SUMPRODUCT('Communication Log'!E$5:E$7=1,'Communication Log'!B$5:B$7=F216)</f>
        <v>0</v>
      </c>
      <c r="P216" s="69" t="n">
        <f aca="false">SUMPRODUCT('Communication Log'!E$5:E$7=2,'Communication Log'!B$5:B$7=F216)</f>
        <v>0</v>
      </c>
      <c r="Q216" s="69" t="n">
        <f aca="false">SUMPRODUCT('Communication Log'!E$5:E$7=3,'Communication Log'!B$5:B$7=F216)</f>
        <v>0</v>
      </c>
      <c r="R216" s="74"/>
      <c r="S216" s="71"/>
      <c r="T216" s="72" t="s">
        <v>84</v>
      </c>
      <c r="U216" s="73"/>
      <c r="V216" s="73"/>
      <c r="W216" s="64"/>
      <c r="X216" s="72" t="s">
        <v>84</v>
      </c>
      <c r="Y216" s="73"/>
      <c r="Z216" s="74"/>
      <c r="AA216" s="76"/>
      <c r="AB216" s="73"/>
      <c r="AC216" s="73"/>
      <c r="AD216" s="73"/>
      <c r="CY216" s="0"/>
      <c r="CZ216" s="0"/>
      <c r="DA216" s="0"/>
      <c r="DB216" s="0"/>
    </row>
    <row r="217" customFormat="false" ht="12.95" hidden="false" customHeight="true" outlineLevel="0" collapsed="false">
      <c r="A217" s="59"/>
      <c r="B217" s="60" t="n">
        <f aca="false">RANK(C217,C$4:C$504)</f>
        <v>6</v>
      </c>
      <c r="C217" s="61" t="n">
        <f aca="false">IF(AND(A217&gt;4,A217&lt;7),H217,0)</f>
        <v>0</v>
      </c>
      <c r="D217" s="62" t="str">
        <f aca="false">IF(A217&gt;6,'Sales Stage Names'!B$11,IF(A217&gt;5,'Sales Stage Names'!B$10,IF(A217&gt;4,'Sales Stage Names'!B$9,IF(A217&gt;3,'Sales Stage Names'!B$8,IF(A217&gt;2,'Sales Stage Names'!B$7,IF(A217&gt;1,'Sales Stage Names'!B$6,IF(A217&gt;0,'Sales Stage Names'!B$5,IF(A217="",'Sales Stage Names'!B$2,IF(A217&gt;-1,'Sales Stage Names'!B$4,'Sales Stage Names'!B$3)))))))))</f>
        <v>Not Assigned</v>
      </c>
      <c r="E217" s="63" t="str">
        <f aca="false">IF(A217&gt;6,"Customer",IF(A217&gt;1,"Target",IF(A217="","T",IF(A217&gt;0,"Dormant","Disqualified"))))</f>
        <v>T</v>
      </c>
      <c r="F217" s="64"/>
      <c r="G217" s="65" t="str">
        <f aca="false">IF((R217&lt;Dashboard!$M$1),"Yes","No")</f>
        <v>Yes</v>
      </c>
      <c r="H217" s="61" t="n">
        <f aca="false">I217/100*J217</f>
        <v>0</v>
      </c>
      <c r="I217" s="59"/>
      <c r="J217" s="61" t="n">
        <f aca="false">K217*L217</f>
        <v>0</v>
      </c>
      <c r="K217" s="66"/>
      <c r="L217" s="67"/>
      <c r="M217" s="59"/>
      <c r="N217" s="68"/>
      <c r="O217" s="69" t="n">
        <f aca="false">SUMPRODUCT('Communication Log'!E$5:E$7=1,'Communication Log'!B$5:B$7=F217)</f>
        <v>0</v>
      </c>
      <c r="P217" s="69" t="n">
        <f aca="false">SUMPRODUCT('Communication Log'!E$5:E$7=2,'Communication Log'!B$5:B$7=F217)</f>
        <v>0</v>
      </c>
      <c r="Q217" s="69" t="n">
        <f aca="false">SUMPRODUCT('Communication Log'!E$5:E$7=3,'Communication Log'!B$5:B$7=F217)</f>
        <v>0</v>
      </c>
      <c r="R217" s="74"/>
      <c r="S217" s="71"/>
      <c r="T217" s="72" t="s">
        <v>84</v>
      </c>
      <c r="U217" s="73"/>
      <c r="V217" s="73"/>
      <c r="W217" s="64"/>
      <c r="X217" s="72" t="s">
        <v>84</v>
      </c>
      <c r="Y217" s="73"/>
      <c r="Z217" s="74"/>
      <c r="AA217" s="76"/>
      <c r="AB217" s="73"/>
      <c r="AC217" s="73"/>
      <c r="AD217" s="73"/>
      <c r="CY217" s="0"/>
      <c r="CZ217" s="0"/>
      <c r="DA217" s="0"/>
      <c r="DB217" s="0"/>
    </row>
    <row r="218" customFormat="false" ht="12.95" hidden="false" customHeight="true" outlineLevel="0" collapsed="false">
      <c r="A218" s="59"/>
      <c r="B218" s="60" t="n">
        <f aca="false">RANK(C218,C$4:C$504)</f>
        <v>6</v>
      </c>
      <c r="C218" s="61" t="n">
        <f aca="false">IF(AND(A218&gt;4,A218&lt;7),H218,0)</f>
        <v>0</v>
      </c>
      <c r="D218" s="62" t="str">
        <f aca="false">IF(A218&gt;6,'Sales Stage Names'!B$11,IF(A218&gt;5,'Sales Stage Names'!B$10,IF(A218&gt;4,'Sales Stage Names'!B$9,IF(A218&gt;3,'Sales Stage Names'!B$8,IF(A218&gt;2,'Sales Stage Names'!B$7,IF(A218&gt;1,'Sales Stage Names'!B$6,IF(A218&gt;0,'Sales Stage Names'!B$5,IF(A218="",'Sales Stage Names'!B$2,IF(A218&gt;-1,'Sales Stage Names'!B$4,'Sales Stage Names'!B$3)))))))))</f>
        <v>Not Assigned</v>
      </c>
      <c r="E218" s="63" t="str">
        <f aca="false">IF(A218&gt;6,"Customer",IF(A218&gt;1,"Target",IF(A218="","T",IF(A218&gt;0,"Dormant","Disqualified"))))</f>
        <v>T</v>
      </c>
      <c r="F218" s="64"/>
      <c r="G218" s="65" t="str">
        <f aca="false">IF((R218&lt;Dashboard!$M$1),"Yes","No")</f>
        <v>Yes</v>
      </c>
      <c r="H218" s="61" t="n">
        <f aca="false">I218/100*J218</f>
        <v>0</v>
      </c>
      <c r="I218" s="59"/>
      <c r="J218" s="61" t="n">
        <f aca="false">K218*L218</f>
        <v>0</v>
      </c>
      <c r="K218" s="66"/>
      <c r="L218" s="67"/>
      <c r="M218" s="59"/>
      <c r="N218" s="68"/>
      <c r="O218" s="69" t="n">
        <f aca="false">SUMPRODUCT('Communication Log'!E$5:E$7=1,'Communication Log'!B$5:B$7=F218)</f>
        <v>0</v>
      </c>
      <c r="P218" s="69" t="n">
        <f aca="false">SUMPRODUCT('Communication Log'!E$5:E$7=2,'Communication Log'!B$5:B$7=F218)</f>
        <v>0</v>
      </c>
      <c r="Q218" s="69" t="n">
        <f aca="false">SUMPRODUCT('Communication Log'!E$5:E$7=3,'Communication Log'!B$5:B$7=F218)</f>
        <v>0</v>
      </c>
      <c r="R218" s="74"/>
      <c r="S218" s="71"/>
      <c r="T218" s="72" t="s">
        <v>84</v>
      </c>
      <c r="U218" s="73"/>
      <c r="V218" s="73"/>
      <c r="W218" s="64"/>
      <c r="X218" s="72" t="s">
        <v>84</v>
      </c>
      <c r="Y218" s="73"/>
      <c r="Z218" s="74"/>
      <c r="AA218" s="76"/>
      <c r="AB218" s="73"/>
      <c r="AC218" s="73"/>
      <c r="AD218" s="73"/>
      <c r="CY218" s="0"/>
      <c r="CZ218" s="0"/>
      <c r="DA218" s="0"/>
      <c r="DB218" s="0"/>
    </row>
    <row r="219" customFormat="false" ht="12.95" hidden="false" customHeight="true" outlineLevel="0" collapsed="false">
      <c r="A219" s="59"/>
      <c r="B219" s="60" t="n">
        <f aca="false">RANK(C219,C$4:C$504)</f>
        <v>6</v>
      </c>
      <c r="C219" s="61" t="n">
        <f aca="false">IF(AND(A219&gt;4,A219&lt;7),H219,0)</f>
        <v>0</v>
      </c>
      <c r="D219" s="62" t="str">
        <f aca="false">IF(A219&gt;6,'Sales Stage Names'!B$11,IF(A219&gt;5,'Sales Stage Names'!B$10,IF(A219&gt;4,'Sales Stage Names'!B$9,IF(A219&gt;3,'Sales Stage Names'!B$8,IF(A219&gt;2,'Sales Stage Names'!B$7,IF(A219&gt;1,'Sales Stage Names'!B$6,IF(A219&gt;0,'Sales Stage Names'!B$5,IF(A219="",'Sales Stage Names'!B$2,IF(A219&gt;-1,'Sales Stage Names'!B$4,'Sales Stage Names'!B$3)))))))))</f>
        <v>Not Assigned</v>
      </c>
      <c r="E219" s="63" t="str">
        <f aca="false">IF(A219&gt;6,"Customer",IF(A219&gt;1,"Target",IF(A219="","T",IF(A219&gt;0,"Dormant","Disqualified"))))</f>
        <v>T</v>
      </c>
      <c r="F219" s="64"/>
      <c r="G219" s="65" t="str">
        <f aca="false">IF((R219&lt;Dashboard!$M$1),"Yes","No")</f>
        <v>Yes</v>
      </c>
      <c r="H219" s="61" t="n">
        <f aca="false">I219/100*J219</f>
        <v>0</v>
      </c>
      <c r="I219" s="59"/>
      <c r="J219" s="61" t="n">
        <f aca="false">K219*L219</f>
        <v>0</v>
      </c>
      <c r="K219" s="66"/>
      <c r="L219" s="67"/>
      <c r="M219" s="59"/>
      <c r="N219" s="68"/>
      <c r="O219" s="69" t="n">
        <f aca="false">SUMPRODUCT('Communication Log'!E$5:E$7=1,'Communication Log'!B$5:B$7=F219)</f>
        <v>0</v>
      </c>
      <c r="P219" s="69" t="n">
        <f aca="false">SUMPRODUCT('Communication Log'!E$5:E$7=2,'Communication Log'!B$5:B$7=F219)</f>
        <v>0</v>
      </c>
      <c r="Q219" s="69" t="n">
        <f aca="false">SUMPRODUCT('Communication Log'!E$5:E$7=3,'Communication Log'!B$5:B$7=F219)</f>
        <v>0</v>
      </c>
      <c r="R219" s="74"/>
      <c r="S219" s="71"/>
      <c r="T219" s="72" t="s">
        <v>84</v>
      </c>
      <c r="U219" s="73"/>
      <c r="V219" s="73"/>
      <c r="W219" s="64"/>
      <c r="X219" s="72" t="s">
        <v>84</v>
      </c>
      <c r="Y219" s="73"/>
      <c r="Z219" s="74"/>
      <c r="AA219" s="76"/>
      <c r="AB219" s="73"/>
      <c r="AC219" s="73"/>
      <c r="AD219" s="73"/>
      <c r="CY219" s="0"/>
      <c r="CZ219" s="0"/>
      <c r="DA219" s="0"/>
      <c r="DB219" s="0"/>
    </row>
    <row r="220" customFormat="false" ht="12.95" hidden="false" customHeight="true" outlineLevel="0" collapsed="false">
      <c r="A220" s="59"/>
      <c r="B220" s="60" t="n">
        <f aca="false">RANK(C220,C$4:C$504)</f>
        <v>6</v>
      </c>
      <c r="C220" s="61" t="n">
        <f aca="false">IF(AND(A220&gt;4,A220&lt;7),H220,0)</f>
        <v>0</v>
      </c>
      <c r="D220" s="62" t="str">
        <f aca="false">IF(A220&gt;6,'Sales Stage Names'!B$11,IF(A220&gt;5,'Sales Stage Names'!B$10,IF(A220&gt;4,'Sales Stage Names'!B$9,IF(A220&gt;3,'Sales Stage Names'!B$8,IF(A220&gt;2,'Sales Stage Names'!B$7,IF(A220&gt;1,'Sales Stage Names'!B$6,IF(A220&gt;0,'Sales Stage Names'!B$5,IF(A220="",'Sales Stage Names'!B$2,IF(A220&gt;-1,'Sales Stage Names'!B$4,'Sales Stage Names'!B$3)))))))))</f>
        <v>Not Assigned</v>
      </c>
      <c r="E220" s="63" t="str">
        <f aca="false">IF(A220&gt;6,"Customer",IF(A220&gt;1,"Target",IF(A220="","T",IF(A220&gt;0,"Dormant","Disqualified"))))</f>
        <v>T</v>
      </c>
      <c r="F220" s="64"/>
      <c r="G220" s="65" t="str">
        <f aca="false">IF((R220&lt;Dashboard!$M$1),"Yes","No")</f>
        <v>Yes</v>
      </c>
      <c r="H220" s="61" t="n">
        <f aca="false">I220/100*J220</f>
        <v>0</v>
      </c>
      <c r="I220" s="59"/>
      <c r="J220" s="61" t="n">
        <f aca="false">K220*L220</f>
        <v>0</v>
      </c>
      <c r="K220" s="66"/>
      <c r="L220" s="67"/>
      <c r="M220" s="59"/>
      <c r="N220" s="68"/>
      <c r="O220" s="69" t="n">
        <f aca="false">SUMPRODUCT('Communication Log'!E$5:E$7=1,'Communication Log'!B$5:B$7=F220)</f>
        <v>0</v>
      </c>
      <c r="P220" s="69" t="n">
        <f aca="false">SUMPRODUCT('Communication Log'!E$5:E$7=2,'Communication Log'!B$5:B$7=F220)</f>
        <v>0</v>
      </c>
      <c r="Q220" s="69" t="n">
        <f aca="false">SUMPRODUCT('Communication Log'!E$5:E$7=3,'Communication Log'!B$5:B$7=F220)</f>
        <v>0</v>
      </c>
      <c r="R220" s="74"/>
      <c r="S220" s="71"/>
      <c r="T220" s="72" t="s">
        <v>84</v>
      </c>
      <c r="U220" s="73"/>
      <c r="V220" s="73"/>
      <c r="W220" s="64"/>
      <c r="X220" s="72" t="s">
        <v>84</v>
      </c>
      <c r="Y220" s="73"/>
      <c r="Z220" s="74"/>
      <c r="AA220" s="76"/>
      <c r="AB220" s="73"/>
      <c r="AC220" s="73"/>
      <c r="AD220" s="73"/>
      <c r="CY220" s="0"/>
      <c r="CZ220" s="0"/>
      <c r="DA220" s="0"/>
      <c r="DB220" s="0"/>
    </row>
    <row r="221" customFormat="false" ht="12.95" hidden="false" customHeight="true" outlineLevel="0" collapsed="false">
      <c r="A221" s="59"/>
      <c r="B221" s="60" t="n">
        <f aca="false">RANK(C221,C$4:C$504)</f>
        <v>6</v>
      </c>
      <c r="C221" s="61" t="n">
        <f aca="false">IF(AND(A221&gt;4,A221&lt;7),H221,0)</f>
        <v>0</v>
      </c>
      <c r="D221" s="62" t="str">
        <f aca="false">IF(A221&gt;6,'Sales Stage Names'!B$11,IF(A221&gt;5,'Sales Stage Names'!B$10,IF(A221&gt;4,'Sales Stage Names'!B$9,IF(A221&gt;3,'Sales Stage Names'!B$8,IF(A221&gt;2,'Sales Stage Names'!B$7,IF(A221&gt;1,'Sales Stage Names'!B$6,IF(A221&gt;0,'Sales Stage Names'!B$5,IF(A221="",'Sales Stage Names'!B$2,IF(A221&gt;-1,'Sales Stage Names'!B$4,'Sales Stage Names'!B$3)))))))))</f>
        <v>Not Assigned</v>
      </c>
      <c r="E221" s="63" t="str">
        <f aca="false">IF(A221&gt;6,"Customer",IF(A221&gt;1,"Target",IF(A221="","T",IF(A221&gt;0,"Dormant","Disqualified"))))</f>
        <v>T</v>
      </c>
      <c r="F221" s="64"/>
      <c r="G221" s="65" t="str">
        <f aca="false">IF((R221&lt;Dashboard!$M$1),"Yes","No")</f>
        <v>Yes</v>
      </c>
      <c r="H221" s="61" t="n">
        <f aca="false">I221/100*J221</f>
        <v>0</v>
      </c>
      <c r="I221" s="59"/>
      <c r="J221" s="61" t="n">
        <f aca="false">K221*L221</f>
        <v>0</v>
      </c>
      <c r="K221" s="66"/>
      <c r="L221" s="67"/>
      <c r="M221" s="59"/>
      <c r="N221" s="68"/>
      <c r="O221" s="69" t="n">
        <f aca="false">SUMPRODUCT('Communication Log'!E$5:E$7=1,'Communication Log'!B$5:B$7=F221)</f>
        <v>0</v>
      </c>
      <c r="P221" s="69" t="n">
        <f aca="false">SUMPRODUCT('Communication Log'!E$5:E$7=2,'Communication Log'!B$5:B$7=F221)</f>
        <v>0</v>
      </c>
      <c r="Q221" s="69" t="n">
        <f aca="false">SUMPRODUCT('Communication Log'!E$5:E$7=3,'Communication Log'!B$5:B$7=F221)</f>
        <v>0</v>
      </c>
      <c r="R221" s="74"/>
      <c r="S221" s="71"/>
      <c r="T221" s="72" t="s">
        <v>84</v>
      </c>
      <c r="U221" s="73"/>
      <c r="V221" s="73"/>
      <c r="W221" s="64"/>
      <c r="X221" s="72" t="s">
        <v>84</v>
      </c>
      <c r="Y221" s="73"/>
      <c r="Z221" s="74"/>
      <c r="AA221" s="76"/>
      <c r="AB221" s="73"/>
      <c r="AC221" s="73"/>
      <c r="AD221" s="73"/>
      <c r="CY221" s="0"/>
      <c r="CZ221" s="0"/>
      <c r="DA221" s="0"/>
      <c r="DB221" s="0"/>
    </row>
    <row r="222" customFormat="false" ht="12.95" hidden="false" customHeight="true" outlineLevel="0" collapsed="false">
      <c r="A222" s="59"/>
      <c r="B222" s="60" t="n">
        <f aca="false">RANK(C222,C$4:C$504)</f>
        <v>6</v>
      </c>
      <c r="C222" s="61" t="n">
        <f aca="false">IF(AND(A222&gt;4,A222&lt;7),H222,0)</f>
        <v>0</v>
      </c>
      <c r="D222" s="62" t="str">
        <f aca="false">IF(A222&gt;6,'Sales Stage Names'!B$11,IF(A222&gt;5,'Sales Stage Names'!B$10,IF(A222&gt;4,'Sales Stage Names'!B$9,IF(A222&gt;3,'Sales Stage Names'!B$8,IF(A222&gt;2,'Sales Stage Names'!B$7,IF(A222&gt;1,'Sales Stage Names'!B$6,IF(A222&gt;0,'Sales Stage Names'!B$5,IF(A222="",'Sales Stage Names'!B$2,IF(A222&gt;-1,'Sales Stage Names'!B$4,'Sales Stage Names'!B$3)))))))))</f>
        <v>Not Assigned</v>
      </c>
      <c r="E222" s="63" t="str">
        <f aca="false">IF(A222&gt;6,"Customer",IF(A222&gt;1,"Target",IF(A222="","T",IF(A222&gt;0,"Dormant","Disqualified"))))</f>
        <v>T</v>
      </c>
      <c r="F222" s="64"/>
      <c r="G222" s="65" t="str">
        <f aca="false">IF((R222&lt;Dashboard!$M$1),"Yes","No")</f>
        <v>Yes</v>
      </c>
      <c r="H222" s="61" t="n">
        <f aca="false">I222/100*J222</f>
        <v>0</v>
      </c>
      <c r="I222" s="59"/>
      <c r="J222" s="61" t="n">
        <f aca="false">K222*L222</f>
        <v>0</v>
      </c>
      <c r="K222" s="66"/>
      <c r="L222" s="67"/>
      <c r="M222" s="59"/>
      <c r="N222" s="68"/>
      <c r="O222" s="69" t="n">
        <f aca="false">SUMPRODUCT('Communication Log'!E$5:E$7=1,'Communication Log'!B$5:B$7=F222)</f>
        <v>0</v>
      </c>
      <c r="P222" s="69" t="n">
        <f aca="false">SUMPRODUCT('Communication Log'!E$5:E$7=2,'Communication Log'!B$5:B$7=F222)</f>
        <v>0</v>
      </c>
      <c r="Q222" s="69" t="n">
        <f aca="false">SUMPRODUCT('Communication Log'!E$5:E$7=3,'Communication Log'!B$5:B$7=F222)</f>
        <v>0</v>
      </c>
      <c r="R222" s="74"/>
      <c r="S222" s="71"/>
      <c r="T222" s="72" t="s">
        <v>84</v>
      </c>
      <c r="U222" s="73"/>
      <c r="V222" s="73"/>
      <c r="W222" s="64"/>
      <c r="X222" s="72" t="s">
        <v>84</v>
      </c>
      <c r="Y222" s="73"/>
      <c r="Z222" s="74"/>
      <c r="AA222" s="76"/>
      <c r="AB222" s="73"/>
      <c r="AC222" s="73"/>
      <c r="AD222" s="73"/>
      <c r="CY222" s="0"/>
      <c r="CZ222" s="0"/>
      <c r="DA222" s="0"/>
      <c r="DB222" s="0"/>
    </row>
    <row r="223" customFormat="false" ht="12.95" hidden="false" customHeight="true" outlineLevel="0" collapsed="false">
      <c r="A223" s="59"/>
      <c r="B223" s="60" t="n">
        <f aca="false">RANK(C223,C$4:C$504)</f>
        <v>6</v>
      </c>
      <c r="C223" s="61" t="n">
        <f aca="false">IF(AND(A223&gt;4,A223&lt;7),H223,0)</f>
        <v>0</v>
      </c>
      <c r="D223" s="62" t="str">
        <f aca="false">IF(A223&gt;6,'Sales Stage Names'!B$11,IF(A223&gt;5,'Sales Stage Names'!B$10,IF(A223&gt;4,'Sales Stage Names'!B$9,IF(A223&gt;3,'Sales Stage Names'!B$8,IF(A223&gt;2,'Sales Stage Names'!B$7,IF(A223&gt;1,'Sales Stage Names'!B$6,IF(A223&gt;0,'Sales Stage Names'!B$5,IF(A223="",'Sales Stage Names'!B$2,IF(A223&gt;-1,'Sales Stage Names'!B$4,'Sales Stage Names'!B$3)))))))))</f>
        <v>Not Assigned</v>
      </c>
      <c r="E223" s="63" t="str">
        <f aca="false">IF(A223&gt;6,"Customer",IF(A223&gt;1,"Target",IF(A223="","T",IF(A223&gt;0,"Dormant","Disqualified"))))</f>
        <v>T</v>
      </c>
      <c r="F223" s="64"/>
      <c r="G223" s="65" t="str">
        <f aca="false">IF((R223&lt;Dashboard!$M$1),"Yes","No")</f>
        <v>Yes</v>
      </c>
      <c r="H223" s="61" t="n">
        <f aca="false">I223/100*J223</f>
        <v>0</v>
      </c>
      <c r="I223" s="59"/>
      <c r="J223" s="61" t="n">
        <f aca="false">K223*L223</f>
        <v>0</v>
      </c>
      <c r="K223" s="66"/>
      <c r="L223" s="67"/>
      <c r="M223" s="59"/>
      <c r="N223" s="68"/>
      <c r="O223" s="69" t="n">
        <f aca="false">SUMPRODUCT('Communication Log'!E$5:E$7=1,'Communication Log'!B$5:B$7=F223)</f>
        <v>0</v>
      </c>
      <c r="P223" s="69" t="n">
        <f aca="false">SUMPRODUCT('Communication Log'!E$5:E$7=2,'Communication Log'!B$5:B$7=F223)</f>
        <v>0</v>
      </c>
      <c r="Q223" s="69" t="n">
        <f aca="false">SUMPRODUCT('Communication Log'!E$5:E$7=3,'Communication Log'!B$5:B$7=F223)</f>
        <v>0</v>
      </c>
      <c r="R223" s="74"/>
      <c r="S223" s="71"/>
      <c r="T223" s="72" t="s">
        <v>84</v>
      </c>
      <c r="U223" s="73"/>
      <c r="V223" s="73"/>
      <c r="W223" s="64"/>
      <c r="X223" s="72" t="s">
        <v>84</v>
      </c>
      <c r="Y223" s="73"/>
      <c r="Z223" s="74"/>
      <c r="AA223" s="76"/>
      <c r="AB223" s="73"/>
      <c r="AC223" s="73"/>
      <c r="AD223" s="73"/>
      <c r="CY223" s="0"/>
      <c r="CZ223" s="0"/>
      <c r="DA223" s="0"/>
      <c r="DB223" s="0"/>
    </row>
    <row r="224" customFormat="false" ht="12.95" hidden="false" customHeight="true" outlineLevel="0" collapsed="false">
      <c r="A224" s="59"/>
      <c r="B224" s="60" t="n">
        <f aca="false">RANK(C224,C$4:C$504)</f>
        <v>6</v>
      </c>
      <c r="C224" s="61" t="n">
        <f aca="false">IF(AND(A224&gt;4,A224&lt;7),H224,0)</f>
        <v>0</v>
      </c>
      <c r="D224" s="62" t="str">
        <f aca="false">IF(A224&gt;6,'Sales Stage Names'!B$11,IF(A224&gt;5,'Sales Stage Names'!B$10,IF(A224&gt;4,'Sales Stage Names'!B$9,IF(A224&gt;3,'Sales Stage Names'!B$8,IF(A224&gt;2,'Sales Stage Names'!B$7,IF(A224&gt;1,'Sales Stage Names'!B$6,IF(A224&gt;0,'Sales Stage Names'!B$5,IF(A224="",'Sales Stage Names'!B$2,IF(A224&gt;-1,'Sales Stage Names'!B$4,'Sales Stage Names'!B$3)))))))))</f>
        <v>Not Assigned</v>
      </c>
      <c r="E224" s="63" t="str">
        <f aca="false">IF(A224&gt;6,"Customer",IF(A224&gt;1,"Target",IF(A224="","T",IF(A224&gt;0,"Dormant","Disqualified"))))</f>
        <v>T</v>
      </c>
      <c r="F224" s="64"/>
      <c r="G224" s="65" t="str">
        <f aca="false">IF((R224&lt;Dashboard!$M$1),"Yes","No")</f>
        <v>Yes</v>
      </c>
      <c r="H224" s="61" t="n">
        <f aca="false">I224/100*J224</f>
        <v>0</v>
      </c>
      <c r="I224" s="59"/>
      <c r="J224" s="61" t="n">
        <f aca="false">K224*L224</f>
        <v>0</v>
      </c>
      <c r="K224" s="66"/>
      <c r="L224" s="67"/>
      <c r="M224" s="59"/>
      <c r="N224" s="68"/>
      <c r="O224" s="69" t="n">
        <f aca="false">SUMPRODUCT('Communication Log'!E$5:E$7=1,'Communication Log'!B$5:B$7=F224)</f>
        <v>0</v>
      </c>
      <c r="P224" s="69" t="n">
        <f aca="false">SUMPRODUCT('Communication Log'!E$5:E$7=2,'Communication Log'!B$5:B$7=F224)</f>
        <v>0</v>
      </c>
      <c r="Q224" s="69" t="n">
        <f aca="false">SUMPRODUCT('Communication Log'!E$5:E$7=3,'Communication Log'!B$5:B$7=F224)</f>
        <v>0</v>
      </c>
      <c r="R224" s="74"/>
      <c r="S224" s="71"/>
      <c r="T224" s="72" t="s">
        <v>84</v>
      </c>
      <c r="U224" s="73"/>
      <c r="V224" s="73"/>
      <c r="W224" s="64"/>
      <c r="X224" s="72" t="s">
        <v>84</v>
      </c>
      <c r="Y224" s="73"/>
      <c r="Z224" s="74"/>
      <c r="AA224" s="76"/>
      <c r="AB224" s="73"/>
      <c r="AC224" s="73"/>
      <c r="AD224" s="73"/>
      <c r="CY224" s="0"/>
      <c r="CZ224" s="0"/>
      <c r="DA224" s="0"/>
      <c r="DB224" s="0"/>
    </row>
    <row r="225" customFormat="false" ht="12.95" hidden="false" customHeight="true" outlineLevel="0" collapsed="false">
      <c r="A225" s="59"/>
      <c r="B225" s="60" t="n">
        <f aca="false">RANK(C225,C$4:C$504)</f>
        <v>6</v>
      </c>
      <c r="C225" s="61" t="n">
        <f aca="false">IF(AND(A225&gt;4,A225&lt;7),H225,0)</f>
        <v>0</v>
      </c>
      <c r="D225" s="62" t="str">
        <f aca="false">IF(A225&gt;6,'Sales Stage Names'!B$11,IF(A225&gt;5,'Sales Stage Names'!B$10,IF(A225&gt;4,'Sales Stage Names'!B$9,IF(A225&gt;3,'Sales Stage Names'!B$8,IF(A225&gt;2,'Sales Stage Names'!B$7,IF(A225&gt;1,'Sales Stage Names'!B$6,IF(A225&gt;0,'Sales Stage Names'!B$5,IF(A225="",'Sales Stage Names'!B$2,IF(A225&gt;-1,'Sales Stage Names'!B$4,'Sales Stage Names'!B$3)))))))))</f>
        <v>Not Assigned</v>
      </c>
      <c r="E225" s="63" t="str">
        <f aca="false">IF(A225&gt;6,"Customer",IF(A225&gt;1,"Target",IF(A225="","T",IF(A225&gt;0,"Dormant","Disqualified"))))</f>
        <v>T</v>
      </c>
      <c r="F225" s="64"/>
      <c r="G225" s="65" t="str">
        <f aca="false">IF((R225&lt;Dashboard!$M$1),"Yes","No")</f>
        <v>Yes</v>
      </c>
      <c r="H225" s="61" t="n">
        <f aca="false">I225/100*J225</f>
        <v>0</v>
      </c>
      <c r="I225" s="59"/>
      <c r="J225" s="61" t="n">
        <f aca="false">K225*L225</f>
        <v>0</v>
      </c>
      <c r="K225" s="66"/>
      <c r="L225" s="67"/>
      <c r="M225" s="59"/>
      <c r="N225" s="68"/>
      <c r="O225" s="69" t="n">
        <f aca="false">SUMPRODUCT('Communication Log'!E$5:E$7=1,'Communication Log'!B$5:B$7=F225)</f>
        <v>0</v>
      </c>
      <c r="P225" s="69" t="n">
        <f aca="false">SUMPRODUCT('Communication Log'!E$5:E$7=2,'Communication Log'!B$5:B$7=F225)</f>
        <v>0</v>
      </c>
      <c r="Q225" s="69" t="n">
        <f aca="false">SUMPRODUCT('Communication Log'!E$5:E$7=3,'Communication Log'!B$5:B$7=F225)</f>
        <v>0</v>
      </c>
      <c r="R225" s="74"/>
      <c r="S225" s="71"/>
      <c r="T225" s="72" t="s">
        <v>84</v>
      </c>
      <c r="U225" s="73"/>
      <c r="V225" s="73"/>
      <c r="W225" s="64"/>
      <c r="X225" s="72" t="s">
        <v>84</v>
      </c>
      <c r="Y225" s="73"/>
      <c r="Z225" s="74"/>
      <c r="AA225" s="76"/>
      <c r="AB225" s="73"/>
      <c r="AC225" s="73"/>
      <c r="AD225" s="73"/>
      <c r="CY225" s="0"/>
      <c r="CZ225" s="0"/>
      <c r="DA225" s="0"/>
      <c r="DB225" s="0"/>
    </row>
    <row r="226" customFormat="false" ht="12.95" hidden="false" customHeight="true" outlineLevel="0" collapsed="false">
      <c r="A226" s="59"/>
      <c r="B226" s="60" t="n">
        <f aca="false">RANK(C226,C$4:C$504)</f>
        <v>6</v>
      </c>
      <c r="C226" s="61" t="n">
        <f aca="false">IF(AND(A226&gt;4,A226&lt;7),H226,0)</f>
        <v>0</v>
      </c>
      <c r="D226" s="62" t="str">
        <f aca="false">IF(A226&gt;6,'Sales Stage Names'!B$11,IF(A226&gt;5,'Sales Stage Names'!B$10,IF(A226&gt;4,'Sales Stage Names'!B$9,IF(A226&gt;3,'Sales Stage Names'!B$8,IF(A226&gt;2,'Sales Stage Names'!B$7,IF(A226&gt;1,'Sales Stage Names'!B$6,IF(A226&gt;0,'Sales Stage Names'!B$5,IF(A226="",'Sales Stage Names'!B$2,IF(A226&gt;-1,'Sales Stage Names'!B$4,'Sales Stage Names'!B$3)))))))))</f>
        <v>Not Assigned</v>
      </c>
      <c r="E226" s="63" t="str">
        <f aca="false">IF(A226&gt;6,"Customer",IF(A226&gt;1,"Target",IF(A226="","T",IF(A226&gt;0,"Dormant","Disqualified"))))</f>
        <v>T</v>
      </c>
      <c r="F226" s="64"/>
      <c r="G226" s="65" t="str">
        <f aca="false">IF((R226&lt;Dashboard!$M$1),"Yes","No")</f>
        <v>Yes</v>
      </c>
      <c r="H226" s="61" t="n">
        <f aca="false">I226/100*J226</f>
        <v>0</v>
      </c>
      <c r="I226" s="59"/>
      <c r="J226" s="61" t="n">
        <f aca="false">K226*L226</f>
        <v>0</v>
      </c>
      <c r="K226" s="66"/>
      <c r="L226" s="67"/>
      <c r="M226" s="59"/>
      <c r="N226" s="68"/>
      <c r="O226" s="69" t="n">
        <f aca="false">SUMPRODUCT('Communication Log'!E$5:E$7=1,'Communication Log'!B$5:B$7=F226)</f>
        <v>0</v>
      </c>
      <c r="P226" s="69" t="n">
        <f aca="false">SUMPRODUCT('Communication Log'!E$5:E$7=2,'Communication Log'!B$5:B$7=F226)</f>
        <v>0</v>
      </c>
      <c r="Q226" s="69" t="n">
        <f aca="false">SUMPRODUCT('Communication Log'!E$5:E$7=3,'Communication Log'!B$5:B$7=F226)</f>
        <v>0</v>
      </c>
      <c r="R226" s="74"/>
      <c r="S226" s="71"/>
      <c r="T226" s="72" t="s">
        <v>84</v>
      </c>
      <c r="U226" s="73"/>
      <c r="V226" s="73"/>
      <c r="W226" s="64"/>
      <c r="X226" s="72" t="s">
        <v>84</v>
      </c>
      <c r="Y226" s="73"/>
      <c r="Z226" s="74"/>
      <c r="AA226" s="76"/>
      <c r="AB226" s="73"/>
      <c r="AC226" s="73"/>
      <c r="AD226" s="73"/>
      <c r="CY226" s="0"/>
      <c r="CZ226" s="0"/>
      <c r="DA226" s="0"/>
      <c r="DB226" s="0"/>
    </row>
    <row r="227" customFormat="false" ht="12.95" hidden="false" customHeight="true" outlineLevel="0" collapsed="false">
      <c r="A227" s="59"/>
      <c r="B227" s="60" t="n">
        <f aca="false">RANK(C227,C$4:C$504)</f>
        <v>6</v>
      </c>
      <c r="C227" s="61" t="n">
        <f aca="false">IF(AND(A227&gt;4,A227&lt;7),H227,0)</f>
        <v>0</v>
      </c>
      <c r="D227" s="62" t="str">
        <f aca="false">IF(A227&gt;6,'Sales Stage Names'!B$11,IF(A227&gt;5,'Sales Stage Names'!B$10,IF(A227&gt;4,'Sales Stage Names'!B$9,IF(A227&gt;3,'Sales Stage Names'!B$8,IF(A227&gt;2,'Sales Stage Names'!B$7,IF(A227&gt;1,'Sales Stage Names'!B$6,IF(A227&gt;0,'Sales Stage Names'!B$5,IF(A227="",'Sales Stage Names'!B$2,IF(A227&gt;-1,'Sales Stage Names'!B$4,'Sales Stage Names'!B$3)))))))))</f>
        <v>Not Assigned</v>
      </c>
      <c r="E227" s="63" t="str">
        <f aca="false">IF(A227&gt;6,"Customer",IF(A227&gt;1,"Target",IF(A227="","T",IF(A227&gt;0,"Dormant","Disqualified"))))</f>
        <v>T</v>
      </c>
      <c r="F227" s="64"/>
      <c r="G227" s="65" t="str">
        <f aca="false">IF((R227&lt;Dashboard!$M$1),"Yes","No")</f>
        <v>Yes</v>
      </c>
      <c r="H227" s="61" t="n">
        <f aca="false">I227/100*J227</f>
        <v>0</v>
      </c>
      <c r="I227" s="59"/>
      <c r="J227" s="61" t="n">
        <f aca="false">K227*L227</f>
        <v>0</v>
      </c>
      <c r="K227" s="66"/>
      <c r="L227" s="67"/>
      <c r="M227" s="59"/>
      <c r="N227" s="68"/>
      <c r="O227" s="69" t="n">
        <f aca="false">SUMPRODUCT('Communication Log'!E$5:E$7=1,'Communication Log'!B$5:B$7=F227)</f>
        <v>0</v>
      </c>
      <c r="P227" s="69" t="n">
        <f aca="false">SUMPRODUCT('Communication Log'!E$5:E$7=2,'Communication Log'!B$5:B$7=F227)</f>
        <v>0</v>
      </c>
      <c r="Q227" s="69" t="n">
        <f aca="false">SUMPRODUCT('Communication Log'!E$5:E$7=3,'Communication Log'!B$5:B$7=F227)</f>
        <v>0</v>
      </c>
      <c r="R227" s="74"/>
      <c r="S227" s="71"/>
      <c r="T227" s="72" t="s">
        <v>84</v>
      </c>
      <c r="U227" s="73"/>
      <c r="V227" s="73"/>
      <c r="W227" s="64"/>
      <c r="X227" s="72" t="s">
        <v>84</v>
      </c>
      <c r="Y227" s="73"/>
      <c r="Z227" s="74"/>
      <c r="AA227" s="76"/>
      <c r="AB227" s="73"/>
      <c r="AC227" s="73"/>
      <c r="AD227" s="73"/>
      <c r="CY227" s="0"/>
      <c r="CZ227" s="0"/>
      <c r="DA227" s="0"/>
      <c r="DB227" s="0"/>
    </row>
    <row r="228" customFormat="false" ht="12.95" hidden="false" customHeight="true" outlineLevel="0" collapsed="false">
      <c r="A228" s="59"/>
      <c r="B228" s="60" t="n">
        <f aca="false">RANK(C228,C$4:C$504)</f>
        <v>6</v>
      </c>
      <c r="C228" s="61" t="n">
        <f aca="false">IF(AND(A228&gt;4,A228&lt;7),H228,0)</f>
        <v>0</v>
      </c>
      <c r="D228" s="62" t="str">
        <f aca="false">IF(A228&gt;6,'Sales Stage Names'!B$11,IF(A228&gt;5,'Sales Stage Names'!B$10,IF(A228&gt;4,'Sales Stage Names'!B$9,IF(A228&gt;3,'Sales Stage Names'!B$8,IF(A228&gt;2,'Sales Stage Names'!B$7,IF(A228&gt;1,'Sales Stage Names'!B$6,IF(A228&gt;0,'Sales Stage Names'!B$5,IF(A228="",'Sales Stage Names'!B$2,IF(A228&gt;-1,'Sales Stage Names'!B$4,'Sales Stage Names'!B$3)))))))))</f>
        <v>Not Assigned</v>
      </c>
      <c r="E228" s="63" t="str">
        <f aca="false">IF(A228&gt;6,"Customer",IF(A228&gt;1,"Target",IF(A228="","T",IF(A228&gt;0,"Dormant","Disqualified"))))</f>
        <v>T</v>
      </c>
      <c r="F228" s="64"/>
      <c r="G228" s="65" t="str">
        <f aca="false">IF((R228&lt;Dashboard!$M$1),"Yes","No")</f>
        <v>Yes</v>
      </c>
      <c r="H228" s="61" t="n">
        <v>948</v>
      </c>
      <c r="I228" s="59"/>
      <c r="J228" s="61" t="n">
        <v>2155</v>
      </c>
      <c r="K228" s="66"/>
      <c r="L228" s="67"/>
      <c r="M228" s="59"/>
      <c r="N228" s="68"/>
      <c r="O228" s="69" t="n">
        <f aca="false">SUMPRODUCT('Communication Log'!E$5:E$7=1,'Communication Log'!B$5:B$7=F228)</f>
        <v>0</v>
      </c>
      <c r="P228" s="69" t="n">
        <f aca="false">SUMPRODUCT('Communication Log'!E$5:E$7=2,'Communication Log'!B$5:B$7=F228)</f>
        <v>0</v>
      </c>
      <c r="Q228" s="69" t="n">
        <f aca="false">SUMPRODUCT('Communication Log'!E$5:E$7=3,'Communication Log'!B$5:B$7=F228)</f>
        <v>0</v>
      </c>
      <c r="R228" s="74"/>
      <c r="S228" s="71"/>
      <c r="T228" s="72" t="s">
        <v>84</v>
      </c>
      <c r="U228" s="73"/>
      <c r="V228" s="73"/>
      <c r="W228" s="64"/>
      <c r="X228" s="72" t="s">
        <v>84</v>
      </c>
      <c r="Y228" s="73"/>
      <c r="Z228" s="74"/>
      <c r="AA228" s="76"/>
      <c r="AB228" s="73"/>
      <c r="AC228" s="73"/>
      <c r="AD228" s="73"/>
      <c r="CY228" s="75" t="s">
        <v>131</v>
      </c>
      <c r="CZ228" s="75" t="s">
        <v>132</v>
      </c>
      <c r="DA228" s="75" t="s">
        <v>129</v>
      </c>
      <c r="DB228" s="75" t="s">
        <v>130</v>
      </c>
    </row>
    <row r="229" customFormat="false" ht="12.95" hidden="false" customHeight="true" outlineLevel="0" collapsed="false">
      <c r="A229" s="59"/>
      <c r="B229" s="60" t="n">
        <f aca="false">RANK(C229,C$4:C$504)</f>
        <v>6</v>
      </c>
      <c r="C229" s="61" t="n">
        <f aca="false">IF(AND(A229&gt;4,A229&lt;7),H229,0)</f>
        <v>0</v>
      </c>
      <c r="D229" s="62" t="str">
        <f aca="false">IF(A229&gt;6,'Sales Stage Names'!B$11,IF(A229&gt;5,'Sales Stage Names'!B$10,IF(A229&gt;4,'Sales Stage Names'!B$9,IF(A229&gt;3,'Sales Stage Names'!B$8,IF(A229&gt;2,'Sales Stage Names'!B$7,IF(A229&gt;1,'Sales Stage Names'!B$6,IF(A229&gt;0,'Sales Stage Names'!B$5,IF(A229="",'Sales Stage Names'!B$2,IF(A229&gt;-1,'Sales Stage Names'!B$4,'Sales Stage Names'!B$3)))))))))</f>
        <v>Not Assigned</v>
      </c>
      <c r="E229" s="63" t="str">
        <f aca="false">IF(A229&gt;6,"Customer",IF(A229&gt;1,"Target",IF(A229="","T",IF(A229&gt;0,"Dormant","Disqualified"))))</f>
        <v>T</v>
      </c>
      <c r="F229" s="64"/>
      <c r="G229" s="65" t="str">
        <f aca="false">IF((R229&lt;Dashboard!$M$1),"Yes","No")</f>
        <v>Yes</v>
      </c>
      <c r="H229" s="61" t="n">
        <f aca="false">I229/100*J229</f>
        <v>0</v>
      </c>
      <c r="I229" s="59"/>
      <c r="J229" s="61" t="n">
        <f aca="false">K229*L229</f>
        <v>0</v>
      </c>
      <c r="K229" s="66"/>
      <c r="L229" s="67"/>
      <c r="M229" s="59"/>
      <c r="N229" s="68"/>
      <c r="O229" s="69" t="n">
        <f aca="false">SUMPRODUCT('Communication Log'!E$5:E$7=1,'Communication Log'!B$5:B$7=F229)</f>
        <v>0</v>
      </c>
      <c r="P229" s="69" t="n">
        <f aca="false">SUMPRODUCT('Communication Log'!E$5:E$7=2,'Communication Log'!B$5:B$7=F229)</f>
        <v>0</v>
      </c>
      <c r="Q229" s="69" t="n">
        <f aca="false">SUMPRODUCT('Communication Log'!E$5:E$7=3,'Communication Log'!B$5:B$7=F229)</f>
        <v>0</v>
      </c>
      <c r="R229" s="74"/>
      <c r="S229" s="71"/>
      <c r="T229" s="72" t="s">
        <v>84</v>
      </c>
      <c r="U229" s="73"/>
      <c r="V229" s="73"/>
      <c r="W229" s="64"/>
      <c r="X229" s="72" t="s">
        <v>84</v>
      </c>
      <c r="Y229" s="73"/>
      <c r="Z229" s="74"/>
      <c r="AA229" s="76"/>
      <c r="AB229" s="73"/>
      <c r="AC229" s="73"/>
      <c r="AD229" s="73"/>
      <c r="CY229" s="0"/>
      <c r="CZ229" s="0"/>
      <c r="DA229" s="0"/>
      <c r="DB229" s="0"/>
    </row>
    <row r="230" customFormat="false" ht="12.95" hidden="false" customHeight="true" outlineLevel="0" collapsed="false">
      <c r="A230" s="59"/>
      <c r="B230" s="60" t="n">
        <f aca="false">RANK(C230,C$4:C$504)</f>
        <v>6</v>
      </c>
      <c r="C230" s="61" t="n">
        <f aca="false">IF(AND(A230&gt;4,A230&lt;7),H230,0)</f>
        <v>0</v>
      </c>
      <c r="D230" s="62" t="str">
        <f aca="false">IF(A230&gt;6,'Sales Stage Names'!B$11,IF(A230&gt;5,'Sales Stage Names'!B$10,IF(A230&gt;4,'Sales Stage Names'!B$9,IF(A230&gt;3,'Sales Stage Names'!B$8,IF(A230&gt;2,'Sales Stage Names'!B$7,IF(A230&gt;1,'Sales Stage Names'!B$6,IF(A230&gt;0,'Sales Stage Names'!B$5,IF(A230="",'Sales Stage Names'!B$2,IF(A230&gt;-1,'Sales Stage Names'!B$4,'Sales Stage Names'!B$3)))))))))</f>
        <v>Not Assigned</v>
      </c>
      <c r="E230" s="63" t="str">
        <f aca="false">IF(A230&gt;6,"Customer",IF(A230&gt;1,"Target",IF(A230="","T",IF(A230&gt;0,"Dormant","Disqualified"))))</f>
        <v>T</v>
      </c>
      <c r="F230" s="64"/>
      <c r="G230" s="65" t="str">
        <f aca="false">IF((R230&lt;Dashboard!$M$1),"Yes","No")</f>
        <v>Yes</v>
      </c>
      <c r="H230" s="61" t="n">
        <f aca="false">I230/100*J230</f>
        <v>0</v>
      </c>
      <c r="I230" s="59"/>
      <c r="J230" s="61" t="n">
        <f aca="false">K230*L230</f>
        <v>0</v>
      </c>
      <c r="K230" s="66"/>
      <c r="L230" s="67"/>
      <c r="M230" s="59"/>
      <c r="N230" s="68"/>
      <c r="O230" s="69" t="n">
        <f aca="false">SUMPRODUCT('Communication Log'!E$5:E$7=1,'Communication Log'!B$5:B$7=F230)</f>
        <v>0</v>
      </c>
      <c r="P230" s="69" t="n">
        <f aca="false">SUMPRODUCT('Communication Log'!E$5:E$7=2,'Communication Log'!B$5:B$7=F230)</f>
        <v>0</v>
      </c>
      <c r="Q230" s="69" t="n">
        <f aca="false">SUMPRODUCT('Communication Log'!E$5:E$7=3,'Communication Log'!B$5:B$7=F230)</f>
        <v>0</v>
      </c>
      <c r="R230" s="74"/>
      <c r="S230" s="71"/>
      <c r="T230" s="72" t="s">
        <v>84</v>
      </c>
      <c r="U230" s="73"/>
      <c r="V230" s="73"/>
      <c r="W230" s="64"/>
      <c r="X230" s="72" t="s">
        <v>84</v>
      </c>
      <c r="Y230" s="73"/>
      <c r="Z230" s="74"/>
      <c r="AA230" s="76"/>
      <c r="AB230" s="73"/>
      <c r="AC230" s="73"/>
      <c r="AD230" s="73"/>
      <c r="CY230" s="0"/>
      <c r="CZ230" s="0"/>
      <c r="DA230" s="0"/>
      <c r="DB230" s="0"/>
    </row>
    <row r="231" customFormat="false" ht="12.95" hidden="false" customHeight="true" outlineLevel="0" collapsed="false">
      <c r="A231" s="59"/>
      <c r="B231" s="60" t="n">
        <f aca="false">RANK(C231,C$4:C$504)</f>
        <v>6</v>
      </c>
      <c r="C231" s="61" t="n">
        <f aca="false">IF(AND(A231&gt;4,A231&lt;7),H231,0)</f>
        <v>0</v>
      </c>
      <c r="D231" s="62" t="str">
        <f aca="false">IF(A231&gt;6,'Sales Stage Names'!B$11,IF(A231&gt;5,'Sales Stage Names'!B$10,IF(A231&gt;4,'Sales Stage Names'!B$9,IF(A231&gt;3,'Sales Stage Names'!B$8,IF(A231&gt;2,'Sales Stage Names'!B$7,IF(A231&gt;1,'Sales Stage Names'!B$6,IF(A231&gt;0,'Sales Stage Names'!B$5,IF(A231="",'Sales Stage Names'!B$2,IF(A231&gt;-1,'Sales Stage Names'!B$4,'Sales Stage Names'!B$3)))))))))</f>
        <v>Not Assigned</v>
      </c>
      <c r="E231" s="63" t="str">
        <f aca="false">IF(A231&gt;6,"Customer",IF(A231&gt;1,"Target",IF(A231="","T",IF(A231&gt;0,"Dormant","Disqualified"))))</f>
        <v>T</v>
      </c>
      <c r="F231" s="64"/>
      <c r="G231" s="65" t="str">
        <f aca="false">IF((R231&lt;Dashboard!$M$1),"Yes","No")</f>
        <v>Yes</v>
      </c>
      <c r="H231" s="61" t="n">
        <f aca="false">I231/100*J231</f>
        <v>0</v>
      </c>
      <c r="I231" s="59"/>
      <c r="J231" s="61" t="n">
        <f aca="false">K231*L231</f>
        <v>0</v>
      </c>
      <c r="K231" s="66"/>
      <c r="L231" s="67"/>
      <c r="M231" s="59"/>
      <c r="N231" s="68"/>
      <c r="O231" s="69" t="n">
        <f aca="false">SUMPRODUCT('Communication Log'!E$5:E$7=1,'Communication Log'!B$5:B$7=F231)</f>
        <v>0</v>
      </c>
      <c r="P231" s="69" t="n">
        <f aca="false">SUMPRODUCT('Communication Log'!E$5:E$7=2,'Communication Log'!B$5:B$7=F231)</f>
        <v>0</v>
      </c>
      <c r="Q231" s="69" t="n">
        <f aca="false">SUMPRODUCT('Communication Log'!E$5:E$7=3,'Communication Log'!B$5:B$7=F231)</f>
        <v>0</v>
      </c>
      <c r="R231" s="74"/>
      <c r="S231" s="71"/>
      <c r="T231" s="72" t="s">
        <v>84</v>
      </c>
      <c r="U231" s="73"/>
      <c r="V231" s="73"/>
      <c r="W231" s="64"/>
      <c r="X231" s="72" t="s">
        <v>84</v>
      </c>
      <c r="Y231" s="73"/>
      <c r="Z231" s="74"/>
      <c r="AA231" s="76"/>
      <c r="AB231" s="73"/>
      <c r="AC231" s="73"/>
      <c r="AD231" s="73"/>
      <c r="CY231" s="0"/>
      <c r="CZ231" s="0"/>
      <c r="DA231" s="0"/>
      <c r="DB231" s="0"/>
    </row>
    <row r="232" customFormat="false" ht="12.95" hidden="false" customHeight="true" outlineLevel="0" collapsed="false">
      <c r="A232" s="59"/>
      <c r="B232" s="60" t="n">
        <f aca="false">RANK(C232,C$4:C$504)</f>
        <v>6</v>
      </c>
      <c r="C232" s="61" t="n">
        <f aca="false">IF(AND(A232&gt;4,A232&lt;7),H232,0)</f>
        <v>0</v>
      </c>
      <c r="D232" s="62" t="str">
        <f aca="false">IF(A232&gt;6,'Sales Stage Names'!B$11,IF(A232&gt;5,'Sales Stage Names'!B$10,IF(A232&gt;4,'Sales Stage Names'!B$9,IF(A232&gt;3,'Sales Stage Names'!B$8,IF(A232&gt;2,'Sales Stage Names'!B$7,IF(A232&gt;1,'Sales Stage Names'!B$6,IF(A232&gt;0,'Sales Stage Names'!B$5,IF(A232="",'Sales Stage Names'!B$2,IF(A232&gt;-1,'Sales Stage Names'!B$4,'Sales Stage Names'!B$3)))))))))</f>
        <v>Not Assigned</v>
      </c>
      <c r="E232" s="63" t="str">
        <f aca="false">IF(A232&gt;6,"Customer",IF(A232&gt;1,"Target",IF(A232="","T",IF(A232&gt;0,"Dormant","Disqualified"))))</f>
        <v>T</v>
      </c>
      <c r="F232" s="64"/>
      <c r="G232" s="65" t="str">
        <f aca="false">IF((R232&lt;Dashboard!$M$1),"Yes","No")</f>
        <v>Yes</v>
      </c>
      <c r="H232" s="61" t="n">
        <f aca="false">I232/100*J232</f>
        <v>0</v>
      </c>
      <c r="I232" s="59"/>
      <c r="J232" s="61" t="n">
        <f aca="false">K232*L232</f>
        <v>0</v>
      </c>
      <c r="K232" s="66"/>
      <c r="L232" s="67"/>
      <c r="M232" s="59"/>
      <c r="N232" s="68"/>
      <c r="O232" s="69" t="n">
        <f aca="false">SUMPRODUCT('Communication Log'!E$5:E$7=1,'Communication Log'!B$5:B$7=F232)</f>
        <v>0</v>
      </c>
      <c r="P232" s="69" t="n">
        <f aca="false">SUMPRODUCT('Communication Log'!E$5:E$7=2,'Communication Log'!B$5:B$7=F232)</f>
        <v>0</v>
      </c>
      <c r="Q232" s="69" t="n">
        <f aca="false">SUMPRODUCT('Communication Log'!E$5:E$7=3,'Communication Log'!B$5:B$7=F232)</f>
        <v>0</v>
      </c>
      <c r="R232" s="74"/>
      <c r="S232" s="71"/>
      <c r="T232" s="72" t="s">
        <v>84</v>
      </c>
      <c r="U232" s="73"/>
      <c r="V232" s="73"/>
      <c r="W232" s="64"/>
      <c r="X232" s="72" t="s">
        <v>84</v>
      </c>
      <c r="Y232" s="73"/>
      <c r="Z232" s="74"/>
      <c r="AA232" s="76"/>
      <c r="AB232" s="73"/>
      <c r="AC232" s="73"/>
      <c r="AD232" s="73"/>
      <c r="CY232" s="0"/>
      <c r="CZ232" s="0"/>
      <c r="DA232" s="0"/>
      <c r="DB232" s="0"/>
    </row>
    <row r="233" customFormat="false" ht="12.95" hidden="false" customHeight="true" outlineLevel="0" collapsed="false">
      <c r="A233" s="59"/>
      <c r="B233" s="60" t="n">
        <f aca="false">RANK(C233,C$4:C$504)</f>
        <v>6</v>
      </c>
      <c r="C233" s="61" t="n">
        <f aca="false">IF(AND(A233&gt;4,A233&lt;7),H233,0)</f>
        <v>0</v>
      </c>
      <c r="D233" s="62" t="str">
        <f aca="false">IF(A233&gt;6,'Sales Stage Names'!B$11,IF(A233&gt;5,'Sales Stage Names'!B$10,IF(A233&gt;4,'Sales Stage Names'!B$9,IF(A233&gt;3,'Sales Stage Names'!B$8,IF(A233&gt;2,'Sales Stage Names'!B$7,IF(A233&gt;1,'Sales Stage Names'!B$6,IF(A233&gt;0,'Sales Stage Names'!B$5,IF(A233="",'Sales Stage Names'!B$2,IF(A233&gt;-1,'Sales Stage Names'!B$4,'Sales Stage Names'!B$3)))))))))</f>
        <v>Not Assigned</v>
      </c>
      <c r="E233" s="63" t="str">
        <f aca="false">IF(A233&gt;6,"Customer",IF(A233&gt;1,"Target",IF(A233="","T",IF(A233&gt;0,"Dormant","Disqualified"))))</f>
        <v>T</v>
      </c>
      <c r="F233" s="64"/>
      <c r="G233" s="65" t="str">
        <f aca="false">IF((R233&lt;Dashboard!$M$1),"Yes","No")</f>
        <v>Yes</v>
      </c>
      <c r="H233" s="61" t="n">
        <f aca="false">I233/100*J233</f>
        <v>0</v>
      </c>
      <c r="I233" s="59"/>
      <c r="J233" s="61" t="n">
        <f aca="false">K233*L233</f>
        <v>0</v>
      </c>
      <c r="K233" s="66"/>
      <c r="L233" s="67"/>
      <c r="M233" s="59"/>
      <c r="N233" s="68"/>
      <c r="O233" s="69" t="n">
        <f aca="false">SUMPRODUCT('Communication Log'!E$5:E$7=1,'Communication Log'!B$5:B$7=F233)</f>
        <v>0</v>
      </c>
      <c r="P233" s="69" t="n">
        <f aca="false">SUMPRODUCT('Communication Log'!E$5:E$7=2,'Communication Log'!B$5:B$7=F233)</f>
        <v>0</v>
      </c>
      <c r="Q233" s="69" t="n">
        <f aca="false">SUMPRODUCT('Communication Log'!E$5:E$7=3,'Communication Log'!B$5:B$7=F233)</f>
        <v>0</v>
      </c>
      <c r="R233" s="74"/>
      <c r="S233" s="71"/>
      <c r="T233" s="72" t="s">
        <v>84</v>
      </c>
      <c r="U233" s="73"/>
      <c r="V233" s="73"/>
      <c r="W233" s="64"/>
      <c r="X233" s="72" t="s">
        <v>84</v>
      </c>
      <c r="Y233" s="73"/>
      <c r="Z233" s="74"/>
      <c r="AA233" s="76"/>
      <c r="AB233" s="73"/>
      <c r="AC233" s="73"/>
      <c r="AD233" s="73"/>
      <c r="CY233" s="0"/>
      <c r="CZ233" s="0"/>
      <c r="DA233" s="0"/>
      <c r="DB233" s="0"/>
    </row>
    <row r="234" customFormat="false" ht="12.95" hidden="false" customHeight="true" outlineLevel="0" collapsed="false">
      <c r="A234" s="59"/>
      <c r="B234" s="60" t="n">
        <f aca="false">RANK(C234,C$4:C$504)</f>
        <v>6</v>
      </c>
      <c r="C234" s="61" t="n">
        <f aca="false">IF(AND(A234&gt;4,A234&lt;7),H234,0)</f>
        <v>0</v>
      </c>
      <c r="D234" s="62" t="str">
        <f aca="false">IF(A234&gt;6,'Sales Stage Names'!B$11,IF(A234&gt;5,'Sales Stage Names'!B$10,IF(A234&gt;4,'Sales Stage Names'!B$9,IF(A234&gt;3,'Sales Stage Names'!B$8,IF(A234&gt;2,'Sales Stage Names'!B$7,IF(A234&gt;1,'Sales Stage Names'!B$6,IF(A234&gt;0,'Sales Stage Names'!B$5,IF(A234="",'Sales Stage Names'!B$2,IF(A234&gt;-1,'Sales Stage Names'!B$4,'Sales Stage Names'!B$3)))))))))</f>
        <v>Not Assigned</v>
      </c>
      <c r="E234" s="63" t="str">
        <f aca="false">IF(A234&gt;6,"Customer",IF(A234&gt;1,"Target",IF(A234="","T",IF(A234&gt;0,"Dormant","Disqualified"))))</f>
        <v>T</v>
      </c>
      <c r="F234" s="64"/>
      <c r="G234" s="65" t="str">
        <f aca="false">IF((R234&lt;Dashboard!$M$1),"Yes","No")</f>
        <v>Yes</v>
      </c>
      <c r="H234" s="61" t="n">
        <f aca="false">I234/100*J234</f>
        <v>0</v>
      </c>
      <c r="I234" s="59"/>
      <c r="J234" s="61" t="n">
        <f aca="false">K234*L234</f>
        <v>0</v>
      </c>
      <c r="K234" s="66"/>
      <c r="L234" s="67"/>
      <c r="M234" s="59"/>
      <c r="N234" s="68"/>
      <c r="O234" s="69" t="n">
        <f aca="false">SUMPRODUCT('Communication Log'!E$5:E$7=1,'Communication Log'!B$5:B$7=F234)</f>
        <v>0</v>
      </c>
      <c r="P234" s="69" t="n">
        <f aca="false">SUMPRODUCT('Communication Log'!E$5:E$7=2,'Communication Log'!B$5:B$7=F234)</f>
        <v>0</v>
      </c>
      <c r="Q234" s="69" t="n">
        <f aca="false">SUMPRODUCT('Communication Log'!E$5:E$7=3,'Communication Log'!B$5:B$7=F234)</f>
        <v>0</v>
      </c>
      <c r="R234" s="74"/>
      <c r="S234" s="71"/>
      <c r="T234" s="72" t="s">
        <v>84</v>
      </c>
      <c r="U234" s="73"/>
      <c r="V234" s="73"/>
      <c r="W234" s="64"/>
      <c r="X234" s="72" t="s">
        <v>84</v>
      </c>
      <c r="Y234" s="73"/>
      <c r="Z234" s="74"/>
      <c r="AA234" s="76"/>
      <c r="AB234" s="73"/>
      <c r="AC234" s="73"/>
      <c r="AD234" s="73"/>
      <c r="CY234" s="0"/>
      <c r="CZ234" s="0"/>
      <c r="DA234" s="0"/>
      <c r="DB234" s="0"/>
    </row>
    <row r="235" customFormat="false" ht="12.95" hidden="false" customHeight="true" outlineLevel="0" collapsed="false">
      <c r="A235" s="59"/>
      <c r="B235" s="60" t="n">
        <f aca="false">RANK(C235,C$4:C$504)</f>
        <v>6</v>
      </c>
      <c r="C235" s="61" t="n">
        <f aca="false">IF(AND(A235&gt;4,A235&lt;7),H235,0)</f>
        <v>0</v>
      </c>
      <c r="D235" s="62" t="str">
        <f aca="false">IF(A235&gt;6,'Sales Stage Names'!B$11,IF(A235&gt;5,'Sales Stage Names'!B$10,IF(A235&gt;4,'Sales Stage Names'!B$9,IF(A235&gt;3,'Sales Stage Names'!B$8,IF(A235&gt;2,'Sales Stage Names'!B$7,IF(A235&gt;1,'Sales Stage Names'!B$6,IF(A235&gt;0,'Sales Stage Names'!B$5,IF(A235="",'Sales Stage Names'!B$2,IF(A235&gt;-1,'Sales Stage Names'!B$4,'Sales Stage Names'!B$3)))))))))</f>
        <v>Not Assigned</v>
      </c>
      <c r="E235" s="63" t="str">
        <f aca="false">IF(A235&gt;6,"Customer",IF(A235&gt;1,"Target",IF(A235="","T",IF(A235&gt;0,"Dormant","Disqualified"))))</f>
        <v>T</v>
      </c>
      <c r="F235" s="64"/>
      <c r="G235" s="65" t="str">
        <f aca="false">IF((R235&lt;Dashboard!$M$1),"Yes","No")</f>
        <v>Yes</v>
      </c>
      <c r="H235" s="61" t="n">
        <f aca="false">I235/100*J235</f>
        <v>0</v>
      </c>
      <c r="I235" s="59"/>
      <c r="J235" s="61" t="n">
        <f aca="false">K235*L235</f>
        <v>0</v>
      </c>
      <c r="K235" s="66"/>
      <c r="L235" s="67"/>
      <c r="M235" s="59"/>
      <c r="N235" s="68"/>
      <c r="O235" s="69" t="n">
        <f aca="false">SUMPRODUCT('Communication Log'!E$5:E$7=1,'Communication Log'!B$5:B$7=F235)</f>
        <v>0</v>
      </c>
      <c r="P235" s="69" t="n">
        <f aca="false">SUMPRODUCT('Communication Log'!E$5:E$7=2,'Communication Log'!B$5:B$7=F235)</f>
        <v>0</v>
      </c>
      <c r="Q235" s="69" t="n">
        <f aca="false">SUMPRODUCT('Communication Log'!E$5:E$7=3,'Communication Log'!B$5:B$7=F235)</f>
        <v>0</v>
      </c>
      <c r="R235" s="74"/>
      <c r="S235" s="71"/>
      <c r="T235" s="72" t="s">
        <v>84</v>
      </c>
      <c r="U235" s="73"/>
      <c r="V235" s="73"/>
      <c r="W235" s="64"/>
      <c r="X235" s="72" t="s">
        <v>84</v>
      </c>
      <c r="Y235" s="73"/>
      <c r="Z235" s="74"/>
      <c r="AA235" s="76"/>
      <c r="AB235" s="73"/>
      <c r="AC235" s="73"/>
      <c r="AD235" s="73"/>
      <c r="CY235" s="0"/>
      <c r="CZ235" s="0"/>
      <c r="DA235" s="0"/>
      <c r="DB235" s="0"/>
    </row>
    <row r="236" customFormat="false" ht="12.95" hidden="false" customHeight="true" outlineLevel="0" collapsed="false">
      <c r="A236" s="59"/>
      <c r="B236" s="60" t="n">
        <f aca="false">RANK(C236,C$4:C$504)</f>
        <v>6</v>
      </c>
      <c r="C236" s="61" t="n">
        <f aca="false">IF(AND(A236&gt;4,A236&lt;7),H236,0)</f>
        <v>0</v>
      </c>
      <c r="D236" s="62" t="str">
        <f aca="false">IF(A236&gt;6,'Sales Stage Names'!B$11,IF(A236&gt;5,'Sales Stage Names'!B$10,IF(A236&gt;4,'Sales Stage Names'!B$9,IF(A236&gt;3,'Sales Stage Names'!B$8,IF(A236&gt;2,'Sales Stage Names'!B$7,IF(A236&gt;1,'Sales Stage Names'!B$6,IF(A236&gt;0,'Sales Stage Names'!B$5,IF(A236="",'Sales Stage Names'!B$2,IF(A236&gt;-1,'Sales Stage Names'!B$4,'Sales Stage Names'!B$3)))))))))</f>
        <v>Not Assigned</v>
      </c>
      <c r="E236" s="63" t="str">
        <f aca="false">IF(A236&gt;6,"Customer",IF(A236&gt;1,"Target",IF(A236="","T",IF(A236&gt;0,"Dormant","Disqualified"))))</f>
        <v>T</v>
      </c>
      <c r="F236" s="64"/>
      <c r="G236" s="65" t="str">
        <f aca="false">IF((R236&lt;Dashboard!$M$1),"Yes","No")</f>
        <v>Yes</v>
      </c>
      <c r="H236" s="61" t="n">
        <f aca="false">I236/100*J236</f>
        <v>0</v>
      </c>
      <c r="I236" s="59"/>
      <c r="J236" s="61" t="n">
        <f aca="false">K236*L236</f>
        <v>0</v>
      </c>
      <c r="K236" s="66"/>
      <c r="L236" s="67"/>
      <c r="M236" s="59"/>
      <c r="N236" s="68"/>
      <c r="O236" s="69" t="n">
        <f aca="false">SUMPRODUCT('Communication Log'!E$5:E$7=1,'Communication Log'!B$5:B$7=F236)</f>
        <v>0</v>
      </c>
      <c r="P236" s="69" t="n">
        <f aca="false">SUMPRODUCT('Communication Log'!E$5:E$7=2,'Communication Log'!B$5:B$7=F236)</f>
        <v>0</v>
      </c>
      <c r="Q236" s="69" t="n">
        <f aca="false">SUMPRODUCT('Communication Log'!E$5:E$7=3,'Communication Log'!B$5:B$7=F236)</f>
        <v>0</v>
      </c>
      <c r="R236" s="74"/>
      <c r="S236" s="71"/>
      <c r="T236" s="72" t="s">
        <v>84</v>
      </c>
      <c r="U236" s="73"/>
      <c r="V236" s="73"/>
      <c r="W236" s="64"/>
      <c r="X236" s="72" t="s">
        <v>84</v>
      </c>
      <c r="Y236" s="73"/>
      <c r="Z236" s="74"/>
      <c r="AA236" s="76"/>
      <c r="AB236" s="73"/>
      <c r="AC236" s="73"/>
      <c r="AD236" s="73"/>
      <c r="CY236" s="0"/>
      <c r="CZ236" s="0"/>
      <c r="DA236" s="0"/>
      <c r="DB236" s="0"/>
    </row>
    <row r="237" customFormat="false" ht="12.95" hidden="false" customHeight="true" outlineLevel="0" collapsed="false">
      <c r="A237" s="59"/>
      <c r="B237" s="60" t="n">
        <f aca="false">RANK(C237,C$4:C$504)</f>
        <v>6</v>
      </c>
      <c r="C237" s="61" t="n">
        <f aca="false">IF(AND(A237&gt;4,A237&lt;7),H237,0)</f>
        <v>0</v>
      </c>
      <c r="D237" s="62" t="str">
        <f aca="false">IF(A237&gt;6,'Sales Stage Names'!B$11,IF(A237&gt;5,'Sales Stage Names'!B$10,IF(A237&gt;4,'Sales Stage Names'!B$9,IF(A237&gt;3,'Sales Stage Names'!B$8,IF(A237&gt;2,'Sales Stage Names'!B$7,IF(A237&gt;1,'Sales Stage Names'!B$6,IF(A237&gt;0,'Sales Stage Names'!B$5,IF(A237="",'Sales Stage Names'!B$2,IF(A237&gt;-1,'Sales Stage Names'!B$4,'Sales Stage Names'!B$3)))))))))</f>
        <v>Not Assigned</v>
      </c>
      <c r="E237" s="63" t="str">
        <f aca="false">IF(A237&gt;6,"Customer",IF(A237&gt;1,"Target",IF(A237="","T",IF(A237&gt;0,"Dormant","Disqualified"))))</f>
        <v>T</v>
      </c>
      <c r="F237" s="64"/>
      <c r="G237" s="65" t="str">
        <f aca="false">IF((R237&lt;Dashboard!$M$1),"Yes","No")</f>
        <v>Yes</v>
      </c>
      <c r="H237" s="61" t="n">
        <f aca="false">I237/100*J237</f>
        <v>0</v>
      </c>
      <c r="I237" s="59"/>
      <c r="J237" s="61"/>
      <c r="K237" s="66"/>
      <c r="L237" s="67"/>
      <c r="M237" s="59"/>
      <c r="N237" s="68"/>
      <c r="O237" s="69" t="n">
        <f aca="false">SUMPRODUCT('Communication Log'!E$5:E$7=1,'Communication Log'!B$5:B$7=F237)</f>
        <v>0</v>
      </c>
      <c r="P237" s="69" t="n">
        <f aca="false">SUMPRODUCT('Communication Log'!E$5:E$7=2,'Communication Log'!B$5:B$7=F237)</f>
        <v>0</v>
      </c>
      <c r="Q237" s="69" t="n">
        <f aca="false">SUMPRODUCT('Communication Log'!E$5:E$7=3,'Communication Log'!B$5:B$7=F237)</f>
        <v>0</v>
      </c>
      <c r="R237" s="74"/>
      <c r="S237" s="71"/>
      <c r="T237" s="72" t="s">
        <v>84</v>
      </c>
      <c r="U237" s="73"/>
      <c r="V237" s="73"/>
      <c r="W237" s="64"/>
      <c r="X237" s="72" t="s">
        <v>84</v>
      </c>
      <c r="Y237" s="73"/>
      <c r="Z237" s="74"/>
      <c r="AA237" s="76"/>
      <c r="AB237" s="73"/>
      <c r="AC237" s="73"/>
      <c r="AD237" s="73"/>
      <c r="CY237" s="0"/>
      <c r="CZ237" s="0"/>
      <c r="DA237" s="0"/>
      <c r="DB237" s="0"/>
    </row>
    <row r="238" customFormat="false" ht="12.95" hidden="false" customHeight="true" outlineLevel="0" collapsed="false">
      <c r="A238" s="59"/>
      <c r="B238" s="60" t="n">
        <f aca="false">RANK(C238,C$4:C$504)</f>
        <v>6</v>
      </c>
      <c r="C238" s="61" t="n">
        <f aca="false">IF(AND(A238&gt;4,A238&lt;7),H238,0)</f>
        <v>0</v>
      </c>
      <c r="D238" s="62" t="str">
        <f aca="false">IF(A238&gt;6,'Sales Stage Names'!B$11,IF(A238&gt;5,'Sales Stage Names'!B$10,IF(A238&gt;4,'Sales Stage Names'!B$9,IF(A238&gt;3,'Sales Stage Names'!B$8,IF(A238&gt;2,'Sales Stage Names'!B$7,IF(A238&gt;1,'Sales Stage Names'!B$6,IF(A238&gt;0,'Sales Stage Names'!B$5,IF(A238="",'Sales Stage Names'!B$2,IF(A238&gt;-1,'Sales Stage Names'!B$4,'Sales Stage Names'!B$3)))))))))</f>
        <v>Not Assigned</v>
      </c>
      <c r="E238" s="63" t="str">
        <f aca="false">IF(A238&gt;6,"Customer",IF(A238&gt;1,"Target",IF(A238="","T",IF(A238&gt;0,"Dormant","Disqualified"))))</f>
        <v>T</v>
      </c>
      <c r="F238" s="64"/>
      <c r="G238" s="65" t="str">
        <f aca="false">IF((R238&lt;Dashboard!$M$1),"Yes","No")</f>
        <v>Yes</v>
      </c>
      <c r="H238" s="61" t="n">
        <f aca="false">I238/100*J238</f>
        <v>0</v>
      </c>
      <c r="I238" s="59"/>
      <c r="J238" s="61" t="n">
        <f aca="false">K238*L238</f>
        <v>0</v>
      </c>
      <c r="K238" s="66"/>
      <c r="L238" s="67"/>
      <c r="M238" s="59"/>
      <c r="N238" s="68"/>
      <c r="O238" s="69" t="n">
        <f aca="false">SUMPRODUCT('Communication Log'!E$5:E$7=1,'Communication Log'!B$5:B$7=F238)</f>
        <v>0</v>
      </c>
      <c r="P238" s="69" t="n">
        <f aca="false">SUMPRODUCT('Communication Log'!E$5:E$7=2,'Communication Log'!B$5:B$7=F238)</f>
        <v>0</v>
      </c>
      <c r="Q238" s="69" t="n">
        <f aca="false">SUMPRODUCT('Communication Log'!E$5:E$7=3,'Communication Log'!B$5:B$7=F238)</f>
        <v>0</v>
      </c>
      <c r="R238" s="74"/>
      <c r="S238" s="71"/>
      <c r="T238" s="72" t="s">
        <v>84</v>
      </c>
      <c r="U238" s="73"/>
      <c r="V238" s="73"/>
      <c r="W238" s="64"/>
      <c r="X238" s="72" t="s">
        <v>84</v>
      </c>
      <c r="Y238" s="73"/>
      <c r="Z238" s="74"/>
      <c r="AA238" s="76"/>
      <c r="AB238" s="73"/>
      <c r="AC238" s="73"/>
      <c r="AD238" s="73"/>
      <c r="CY238" s="0"/>
      <c r="CZ238" s="0"/>
      <c r="DA238" s="0"/>
      <c r="DB238" s="0"/>
    </row>
    <row r="239" customFormat="false" ht="12.95" hidden="false" customHeight="true" outlineLevel="0" collapsed="false">
      <c r="A239" s="59"/>
      <c r="B239" s="60" t="n">
        <f aca="false">RANK(C239,C$4:C$504)</f>
        <v>6</v>
      </c>
      <c r="C239" s="61" t="n">
        <f aca="false">IF(AND(A239&gt;4,A239&lt;7),H239,0)</f>
        <v>0</v>
      </c>
      <c r="D239" s="62" t="str">
        <f aca="false">IF(A239&gt;6,'Sales Stage Names'!B$11,IF(A239&gt;5,'Sales Stage Names'!B$10,IF(A239&gt;4,'Sales Stage Names'!B$9,IF(A239&gt;3,'Sales Stage Names'!B$8,IF(A239&gt;2,'Sales Stage Names'!B$7,IF(A239&gt;1,'Sales Stage Names'!B$6,IF(A239&gt;0,'Sales Stage Names'!B$5,IF(A239="",'Sales Stage Names'!B$2,IF(A239&gt;-1,'Sales Stage Names'!B$4,'Sales Stage Names'!B$3)))))))))</f>
        <v>Not Assigned</v>
      </c>
      <c r="E239" s="63" t="str">
        <f aca="false">IF(A239&gt;6,"Customer",IF(A239&gt;1,"Target",IF(A239="","T",IF(A239&gt;0,"Dormant","Disqualified"))))</f>
        <v>T</v>
      </c>
      <c r="F239" s="64"/>
      <c r="G239" s="65" t="str">
        <f aca="false">IF((R239&lt;Dashboard!$M$1),"Yes","No")</f>
        <v>Yes</v>
      </c>
      <c r="H239" s="61" t="n">
        <f aca="false">I239/100*J239</f>
        <v>0</v>
      </c>
      <c r="I239" s="59"/>
      <c r="J239" s="61" t="n">
        <f aca="false">K239*L239</f>
        <v>0</v>
      </c>
      <c r="K239" s="66"/>
      <c r="L239" s="67"/>
      <c r="M239" s="59"/>
      <c r="N239" s="68"/>
      <c r="O239" s="69" t="n">
        <f aca="false">SUMPRODUCT('Communication Log'!E$5:E$7=1,'Communication Log'!B$5:B$7=F239)</f>
        <v>0</v>
      </c>
      <c r="P239" s="69" t="n">
        <f aca="false">SUMPRODUCT('Communication Log'!E$5:E$7=2,'Communication Log'!B$5:B$7=F239)</f>
        <v>0</v>
      </c>
      <c r="Q239" s="69" t="n">
        <f aca="false">SUMPRODUCT('Communication Log'!E$5:E$7=3,'Communication Log'!B$5:B$7=F239)</f>
        <v>0</v>
      </c>
      <c r="R239" s="74"/>
      <c r="S239" s="71"/>
      <c r="T239" s="72" t="s">
        <v>84</v>
      </c>
      <c r="U239" s="73"/>
      <c r="V239" s="73"/>
      <c r="W239" s="64"/>
      <c r="X239" s="72" t="s">
        <v>84</v>
      </c>
      <c r="Y239" s="73"/>
      <c r="Z239" s="74"/>
      <c r="AA239" s="76"/>
      <c r="AB239" s="73"/>
      <c r="AC239" s="73"/>
      <c r="AD239" s="73"/>
      <c r="CY239" s="0"/>
      <c r="CZ239" s="0"/>
      <c r="DA239" s="0"/>
      <c r="DB239" s="0"/>
    </row>
    <row r="240" customFormat="false" ht="12.95" hidden="false" customHeight="true" outlineLevel="0" collapsed="false">
      <c r="A240" s="59"/>
      <c r="B240" s="60" t="n">
        <f aca="false">RANK(C240,C$4:C$504)</f>
        <v>6</v>
      </c>
      <c r="C240" s="61" t="n">
        <f aca="false">IF(AND(A240&gt;4,A240&lt;7),H240,0)</f>
        <v>0</v>
      </c>
      <c r="D240" s="62" t="str">
        <f aca="false">IF(A240&gt;6,'Sales Stage Names'!B$11,IF(A240&gt;5,'Sales Stage Names'!B$10,IF(A240&gt;4,'Sales Stage Names'!B$9,IF(A240&gt;3,'Sales Stage Names'!B$8,IF(A240&gt;2,'Sales Stage Names'!B$7,IF(A240&gt;1,'Sales Stage Names'!B$6,IF(A240&gt;0,'Sales Stage Names'!B$5,IF(A240="",'Sales Stage Names'!B$2,IF(A240&gt;-1,'Sales Stage Names'!B$4,'Sales Stage Names'!B$3)))))))))</f>
        <v>Not Assigned</v>
      </c>
      <c r="E240" s="63" t="str">
        <f aca="false">IF(A240&gt;6,"Customer",IF(A240&gt;1,"Target",IF(A240="","T",IF(A240&gt;0,"Dormant","Disqualified"))))</f>
        <v>T</v>
      </c>
      <c r="F240" s="64"/>
      <c r="G240" s="65" t="str">
        <f aca="false">IF((R240&lt;Dashboard!$M$1),"Yes","No")</f>
        <v>Yes</v>
      </c>
      <c r="H240" s="61" t="n">
        <f aca="false">I240/100*J240</f>
        <v>0</v>
      </c>
      <c r="I240" s="59"/>
      <c r="J240" s="61" t="n">
        <f aca="false">K240*L240</f>
        <v>0</v>
      </c>
      <c r="K240" s="66"/>
      <c r="L240" s="67"/>
      <c r="M240" s="59"/>
      <c r="N240" s="68"/>
      <c r="O240" s="69" t="n">
        <f aca="false">SUMPRODUCT('Communication Log'!E$5:E$7=1,'Communication Log'!B$5:B$7=F240)</f>
        <v>0</v>
      </c>
      <c r="P240" s="69" t="n">
        <f aca="false">SUMPRODUCT('Communication Log'!E$5:E$7=2,'Communication Log'!B$5:B$7=F240)</f>
        <v>0</v>
      </c>
      <c r="Q240" s="69" t="n">
        <f aca="false">SUMPRODUCT('Communication Log'!E$5:E$7=3,'Communication Log'!B$5:B$7=F240)</f>
        <v>0</v>
      </c>
      <c r="R240" s="74"/>
      <c r="S240" s="71"/>
      <c r="T240" s="72" t="s">
        <v>84</v>
      </c>
      <c r="U240" s="73"/>
      <c r="V240" s="73"/>
      <c r="W240" s="64"/>
      <c r="X240" s="72" t="s">
        <v>84</v>
      </c>
      <c r="Y240" s="73"/>
      <c r="Z240" s="74"/>
      <c r="AA240" s="76"/>
      <c r="AB240" s="73"/>
      <c r="AC240" s="73"/>
      <c r="AD240" s="73"/>
      <c r="CY240" s="0"/>
      <c r="CZ240" s="0"/>
      <c r="DA240" s="0"/>
      <c r="DB240" s="0"/>
    </row>
    <row r="241" customFormat="false" ht="12.95" hidden="false" customHeight="true" outlineLevel="0" collapsed="false">
      <c r="A241" s="59"/>
      <c r="B241" s="60" t="n">
        <f aca="false">RANK(C241,C$4:C$504)</f>
        <v>6</v>
      </c>
      <c r="C241" s="61" t="n">
        <f aca="false">IF(AND(A241&gt;4,A241&lt;7),H241,0)</f>
        <v>0</v>
      </c>
      <c r="D241" s="62" t="str">
        <f aca="false">IF(A241&gt;6,'Sales Stage Names'!B$11,IF(A241&gt;5,'Sales Stage Names'!B$10,IF(A241&gt;4,'Sales Stage Names'!B$9,IF(A241&gt;3,'Sales Stage Names'!B$8,IF(A241&gt;2,'Sales Stage Names'!B$7,IF(A241&gt;1,'Sales Stage Names'!B$6,IF(A241&gt;0,'Sales Stage Names'!B$5,IF(A241="",'Sales Stage Names'!B$2,IF(A241&gt;-1,'Sales Stage Names'!B$4,'Sales Stage Names'!B$3)))))))))</f>
        <v>Not Assigned</v>
      </c>
      <c r="E241" s="63" t="str">
        <f aca="false">IF(A241&gt;6,"Customer",IF(A241&gt;1,"Target",IF(A241="","T",IF(A241&gt;0,"Dormant","Disqualified"))))</f>
        <v>T</v>
      </c>
      <c r="F241" s="64"/>
      <c r="G241" s="65" t="str">
        <f aca="false">IF((R241&lt;Dashboard!$M$1),"Yes","No")</f>
        <v>Yes</v>
      </c>
      <c r="H241" s="61" t="n">
        <f aca="false">I241/100*J241</f>
        <v>0</v>
      </c>
      <c r="I241" s="59"/>
      <c r="J241" s="61" t="n">
        <f aca="false">K241*L241</f>
        <v>0</v>
      </c>
      <c r="K241" s="66"/>
      <c r="L241" s="67"/>
      <c r="M241" s="59"/>
      <c r="N241" s="68"/>
      <c r="O241" s="69" t="n">
        <f aca="false">SUMPRODUCT('Communication Log'!E$5:E$7=1,'Communication Log'!B$5:B$7=F241)</f>
        <v>0</v>
      </c>
      <c r="P241" s="69" t="n">
        <f aca="false">SUMPRODUCT('Communication Log'!E$5:E$7=2,'Communication Log'!B$5:B$7=F241)</f>
        <v>0</v>
      </c>
      <c r="Q241" s="69" t="n">
        <f aca="false">SUMPRODUCT('Communication Log'!E$5:E$7=3,'Communication Log'!B$5:B$7=F241)</f>
        <v>0</v>
      </c>
      <c r="R241" s="74"/>
      <c r="S241" s="71"/>
      <c r="T241" s="72" t="s">
        <v>84</v>
      </c>
      <c r="U241" s="73"/>
      <c r="V241" s="73"/>
      <c r="W241" s="64"/>
      <c r="X241" s="72" t="s">
        <v>84</v>
      </c>
      <c r="Y241" s="73"/>
      <c r="Z241" s="74"/>
      <c r="AA241" s="76"/>
      <c r="AB241" s="73"/>
      <c r="AC241" s="73"/>
      <c r="AD241" s="73"/>
      <c r="CY241" s="0"/>
      <c r="CZ241" s="0"/>
      <c r="DA241" s="0"/>
      <c r="DB241" s="0"/>
    </row>
    <row r="242" customFormat="false" ht="12.95" hidden="false" customHeight="true" outlineLevel="0" collapsed="false">
      <c r="A242" s="59"/>
      <c r="B242" s="60" t="n">
        <f aca="false">RANK(C242,C$4:C$504)</f>
        <v>6</v>
      </c>
      <c r="C242" s="61" t="n">
        <f aca="false">IF(AND(A242&gt;4,A242&lt;7),H242,0)</f>
        <v>0</v>
      </c>
      <c r="D242" s="62" t="str">
        <f aca="false">IF(A242&gt;6,'Sales Stage Names'!B$11,IF(A242&gt;5,'Sales Stage Names'!B$10,IF(A242&gt;4,'Sales Stage Names'!B$9,IF(A242&gt;3,'Sales Stage Names'!B$8,IF(A242&gt;2,'Sales Stage Names'!B$7,IF(A242&gt;1,'Sales Stage Names'!B$6,IF(A242&gt;0,'Sales Stage Names'!B$5,IF(A242="",'Sales Stage Names'!B$2,IF(A242&gt;-1,'Sales Stage Names'!B$4,'Sales Stage Names'!B$3)))))))))</f>
        <v>Not Assigned</v>
      </c>
      <c r="E242" s="63" t="str">
        <f aca="false">IF(A242&gt;6,"Customer",IF(A242&gt;1,"Target",IF(A242="","T",IF(A242&gt;0,"Dormant","Disqualified"))))</f>
        <v>T</v>
      </c>
      <c r="F242" s="64"/>
      <c r="G242" s="65" t="str">
        <f aca="false">IF((R242&lt;Dashboard!$M$1),"Yes","No")</f>
        <v>Yes</v>
      </c>
      <c r="H242" s="61" t="n">
        <f aca="false">I242/100*J242</f>
        <v>0</v>
      </c>
      <c r="I242" s="59"/>
      <c r="J242" s="61" t="n">
        <f aca="false">K242*L242</f>
        <v>0</v>
      </c>
      <c r="K242" s="66"/>
      <c r="L242" s="67"/>
      <c r="M242" s="59"/>
      <c r="N242" s="68"/>
      <c r="O242" s="69" t="n">
        <f aca="false">SUMPRODUCT('Communication Log'!E$5:E$7=1,'Communication Log'!B$5:B$7=F242)</f>
        <v>0</v>
      </c>
      <c r="P242" s="69" t="n">
        <f aca="false">SUMPRODUCT('Communication Log'!E$5:E$7=2,'Communication Log'!B$5:B$7=F242)</f>
        <v>0</v>
      </c>
      <c r="Q242" s="69" t="n">
        <f aca="false">SUMPRODUCT('Communication Log'!E$5:E$7=3,'Communication Log'!B$5:B$7=F242)</f>
        <v>0</v>
      </c>
      <c r="R242" s="74"/>
      <c r="S242" s="71"/>
      <c r="T242" s="72" t="s">
        <v>84</v>
      </c>
      <c r="U242" s="73"/>
      <c r="V242" s="73"/>
      <c r="W242" s="64"/>
      <c r="X242" s="72" t="s">
        <v>84</v>
      </c>
      <c r="Y242" s="73"/>
      <c r="Z242" s="74"/>
      <c r="AA242" s="76"/>
      <c r="AB242" s="73"/>
      <c r="AC242" s="73"/>
      <c r="AD242" s="73"/>
      <c r="CY242" s="0"/>
      <c r="CZ242" s="0"/>
      <c r="DA242" s="0"/>
      <c r="DB242" s="0"/>
    </row>
    <row r="243" customFormat="false" ht="12.95" hidden="false" customHeight="true" outlineLevel="0" collapsed="false">
      <c r="A243" s="59"/>
      <c r="B243" s="60" t="n">
        <f aca="false">RANK(C243,C$4:C$504)</f>
        <v>6</v>
      </c>
      <c r="C243" s="61" t="n">
        <f aca="false">IF(AND(A243&gt;4,A243&lt;7),H243,0)</f>
        <v>0</v>
      </c>
      <c r="D243" s="62" t="str">
        <f aca="false">IF(A243&gt;6,'Sales Stage Names'!B$11,IF(A243&gt;5,'Sales Stage Names'!B$10,IF(A243&gt;4,'Sales Stage Names'!B$9,IF(A243&gt;3,'Sales Stage Names'!B$8,IF(A243&gt;2,'Sales Stage Names'!B$7,IF(A243&gt;1,'Sales Stage Names'!B$6,IF(A243&gt;0,'Sales Stage Names'!B$5,IF(A243="",'Sales Stage Names'!B$2,IF(A243&gt;-1,'Sales Stage Names'!B$4,'Sales Stage Names'!B$3)))))))))</f>
        <v>Not Assigned</v>
      </c>
      <c r="E243" s="63" t="str">
        <f aca="false">IF(A243&gt;6,"Customer",IF(A243&gt;1,"Target",IF(A243="","T",IF(A243&gt;0,"Dormant","Disqualified"))))</f>
        <v>T</v>
      </c>
      <c r="F243" s="64"/>
      <c r="G243" s="65" t="str">
        <f aca="false">IF((R243&lt;Dashboard!$M$1),"Yes","No")</f>
        <v>Yes</v>
      </c>
      <c r="H243" s="61" t="n">
        <f aca="false">I243/100*J243</f>
        <v>0</v>
      </c>
      <c r="I243" s="59"/>
      <c r="J243" s="61" t="n">
        <f aca="false">K243*L243</f>
        <v>0</v>
      </c>
      <c r="K243" s="66"/>
      <c r="L243" s="67"/>
      <c r="M243" s="59"/>
      <c r="N243" s="68"/>
      <c r="O243" s="69" t="n">
        <f aca="false">SUMPRODUCT('Communication Log'!E$5:E$7=1,'Communication Log'!B$5:B$7=F243)</f>
        <v>0</v>
      </c>
      <c r="P243" s="69" t="n">
        <f aca="false">SUMPRODUCT('Communication Log'!E$5:E$7=2,'Communication Log'!B$5:B$7=F243)</f>
        <v>0</v>
      </c>
      <c r="Q243" s="69" t="n">
        <f aca="false">SUMPRODUCT('Communication Log'!E$5:E$7=3,'Communication Log'!B$5:B$7=F243)</f>
        <v>0</v>
      </c>
      <c r="R243" s="74"/>
      <c r="S243" s="71"/>
      <c r="T243" s="72" t="s">
        <v>84</v>
      </c>
      <c r="U243" s="73"/>
      <c r="V243" s="73"/>
      <c r="W243" s="64"/>
      <c r="X243" s="72" t="s">
        <v>84</v>
      </c>
      <c r="Y243" s="73"/>
      <c r="Z243" s="74"/>
      <c r="AA243" s="76"/>
      <c r="AB243" s="73"/>
      <c r="AC243" s="73"/>
      <c r="AD243" s="73"/>
      <c r="CY243" s="0"/>
      <c r="CZ243" s="0"/>
      <c r="DA243" s="0"/>
      <c r="DB243" s="0"/>
    </row>
    <row r="244" customFormat="false" ht="12.95" hidden="false" customHeight="true" outlineLevel="0" collapsed="false">
      <c r="A244" s="59"/>
      <c r="B244" s="60" t="n">
        <f aca="false">RANK(C244,C$4:C$504)</f>
        <v>6</v>
      </c>
      <c r="C244" s="61" t="n">
        <f aca="false">IF(AND(A244&gt;4,A244&lt;7),H244,0)</f>
        <v>0</v>
      </c>
      <c r="D244" s="62" t="str">
        <f aca="false">IF(A244&gt;6,'Sales Stage Names'!B$11,IF(A244&gt;5,'Sales Stage Names'!B$10,IF(A244&gt;4,'Sales Stage Names'!B$9,IF(A244&gt;3,'Sales Stage Names'!B$8,IF(A244&gt;2,'Sales Stage Names'!B$7,IF(A244&gt;1,'Sales Stage Names'!B$6,IF(A244&gt;0,'Sales Stage Names'!B$5,IF(A244="",'Sales Stage Names'!B$2,IF(A244&gt;-1,'Sales Stage Names'!B$4,'Sales Stage Names'!B$3)))))))))</f>
        <v>Not Assigned</v>
      </c>
      <c r="E244" s="63" t="str">
        <f aca="false">IF(A244&gt;6,"Customer",IF(A244&gt;1,"Target",IF(A244="","T",IF(A244&gt;0,"Dormant","Disqualified"))))</f>
        <v>T</v>
      </c>
      <c r="F244" s="64"/>
      <c r="G244" s="65" t="str">
        <f aca="false">IF((R244&lt;Dashboard!$M$1),"Yes","No")</f>
        <v>Yes</v>
      </c>
      <c r="H244" s="61" t="n">
        <f aca="false">I244/100*J244</f>
        <v>0</v>
      </c>
      <c r="I244" s="59"/>
      <c r="J244" s="61" t="n">
        <f aca="false">K244*L244</f>
        <v>0</v>
      </c>
      <c r="K244" s="66"/>
      <c r="L244" s="67"/>
      <c r="M244" s="59"/>
      <c r="N244" s="68"/>
      <c r="O244" s="69" t="n">
        <f aca="false">SUMPRODUCT('Communication Log'!E$5:E$7=1,'Communication Log'!B$5:B$7=F244)</f>
        <v>0</v>
      </c>
      <c r="P244" s="69" t="n">
        <f aca="false">SUMPRODUCT('Communication Log'!E$5:E$7=2,'Communication Log'!B$5:B$7=F244)</f>
        <v>0</v>
      </c>
      <c r="Q244" s="69" t="n">
        <f aca="false">SUMPRODUCT('Communication Log'!E$5:E$7=3,'Communication Log'!B$5:B$7=F244)</f>
        <v>0</v>
      </c>
      <c r="R244" s="74"/>
      <c r="S244" s="71"/>
      <c r="T244" s="72" t="s">
        <v>84</v>
      </c>
      <c r="U244" s="73"/>
      <c r="V244" s="73"/>
      <c r="W244" s="64"/>
      <c r="X244" s="72" t="s">
        <v>84</v>
      </c>
      <c r="Y244" s="73"/>
      <c r="Z244" s="74"/>
      <c r="AA244" s="76"/>
      <c r="AB244" s="73"/>
      <c r="AC244" s="73"/>
      <c r="AD244" s="73"/>
      <c r="CY244" s="0"/>
      <c r="CZ244" s="0"/>
      <c r="DA244" s="0"/>
      <c r="DB244" s="0"/>
    </row>
    <row r="245" customFormat="false" ht="12.95" hidden="false" customHeight="true" outlineLevel="0" collapsed="false">
      <c r="A245" s="59"/>
      <c r="B245" s="60" t="n">
        <f aca="false">RANK(C245,C$4:C$504)</f>
        <v>6</v>
      </c>
      <c r="C245" s="61" t="n">
        <f aca="false">IF(AND(A245&gt;4,A245&lt;7),H245,0)</f>
        <v>0</v>
      </c>
      <c r="D245" s="62" t="str">
        <f aca="false">IF(A245&gt;6,'Sales Stage Names'!B$11,IF(A245&gt;5,'Sales Stage Names'!B$10,IF(A245&gt;4,'Sales Stage Names'!B$9,IF(A245&gt;3,'Sales Stage Names'!B$8,IF(A245&gt;2,'Sales Stage Names'!B$7,IF(A245&gt;1,'Sales Stage Names'!B$6,IF(A245&gt;0,'Sales Stage Names'!B$5,IF(A245="",'Sales Stage Names'!B$2,IF(A245&gt;-1,'Sales Stage Names'!B$4,'Sales Stage Names'!B$3)))))))))</f>
        <v>Not Assigned</v>
      </c>
      <c r="E245" s="63" t="str">
        <f aca="false">IF(A245&gt;6,"Customer",IF(A245&gt;1,"Target",IF(A245="","T",IF(A245&gt;0,"Dormant","Disqualified"))))</f>
        <v>T</v>
      </c>
      <c r="F245" s="64"/>
      <c r="G245" s="65" t="str">
        <f aca="false">IF((R245&lt;Dashboard!$M$1),"Yes","No")</f>
        <v>Yes</v>
      </c>
      <c r="H245" s="61" t="n">
        <f aca="false">I245/100*J245</f>
        <v>0</v>
      </c>
      <c r="I245" s="59"/>
      <c r="J245" s="61" t="n">
        <f aca="false">K245*L245</f>
        <v>0</v>
      </c>
      <c r="K245" s="66"/>
      <c r="L245" s="67"/>
      <c r="M245" s="59"/>
      <c r="N245" s="68"/>
      <c r="O245" s="69" t="n">
        <f aca="false">SUMPRODUCT('Communication Log'!E$5:E$7=1,'Communication Log'!B$5:B$7=F245)</f>
        <v>0</v>
      </c>
      <c r="P245" s="69" t="n">
        <f aca="false">SUMPRODUCT('Communication Log'!E$5:E$7=2,'Communication Log'!B$5:B$7=F245)</f>
        <v>0</v>
      </c>
      <c r="Q245" s="69" t="n">
        <f aca="false">SUMPRODUCT('Communication Log'!E$5:E$7=3,'Communication Log'!B$5:B$7=F245)</f>
        <v>0</v>
      </c>
      <c r="R245" s="74"/>
      <c r="S245" s="71"/>
      <c r="T245" s="72" t="s">
        <v>84</v>
      </c>
      <c r="U245" s="73"/>
      <c r="V245" s="73"/>
      <c r="W245" s="64"/>
      <c r="X245" s="72" t="s">
        <v>84</v>
      </c>
      <c r="Y245" s="73"/>
      <c r="Z245" s="74"/>
      <c r="AA245" s="76"/>
      <c r="AB245" s="73"/>
      <c r="AC245" s="73"/>
      <c r="AD245" s="73"/>
      <c r="CY245" s="0"/>
      <c r="CZ245" s="0"/>
      <c r="DA245" s="0"/>
      <c r="DB245" s="0"/>
    </row>
    <row r="246" customFormat="false" ht="12.95" hidden="false" customHeight="true" outlineLevel="0" collapsed="false">
      <c r="A246" s="59"/>
      <c r="B246" s="60" t="n">
        <f aca="false">RANK(C246,C$4:C$504)</f>
        <v>6</v>
      </c>
      <c r="C246" s="61" t="n">
        <f aca="false">IF(AND(A246&gt;4,A246&lt;7),H246,0)</f>
        <v>0</v>
      </c>
      <c r="D246" s="62" t="str">
        <f aca="false">IF(A246&gt;6,'Sales Stage Names'!B$11,IF(A246&gt;5,'Sales Stage Names'!B$10,IF(A246&gt;4,'Sales Stage Names'!B$9,IF(A246&gt;3,'Sales Stage Names'!B$8,IF(A246&gt;2,'Sales Stage Names'!B$7,IF(A246&gt;1,'Sales Stage Names'!B$6,IF(A246&gt;0,'Sales Stage Names'!B$5,IF(A246="",'Sales Stage Names'!B$2,IF(A246&gt;-1,'Sales Stage Names'!B$4,'Sales Stage Names'!B$3)))))))))</f>
        <v>Not Assigned</v>
      </c>
      <c r="E246" s="63" t="str">
        <f aca="false">IF(A246&gt;6,"Customer",IF(A246&gt;1,"Target",IF(A246="","T",IF(A246&gt;0,"Dormant","Disqualified"))))</f>
        <v>T</v>
      </c>
      <c r="F246" s="64"/>
      <c r="G246" s="65" t="str">
        <f aca="false">IF((R246&lt;Dashboard!$M$1),"Yes","No")</f>
        <v>Yes</v>
      </c>
      <c r="H246" s="61" t="n">
        <f aca="false">I246/100*J246</f>
        <v>0</v>
      </c>
      <c r="I246" s="59"/>
      <c r="J246" s="61" t="n">
        <f aca="false">K246*L246</f>
        <v>0</v>
      </c>
      <c r="K246" s="66"/>
      <c r="L246" s="67"/>
      <c r="M246" s="59"/>
      <c r="N246" s="68"/>
      <c r="O246" s="69" t="n">
        <f aca="false">SUMPRODUCT('Communication Log'!E$5:E$7=1,'Communication Log'!B$5:B$7=F246)</f>
        <v>0</v>
      </c>
      <c r="P246" s="69" t="n">
        <f aca="false">SUMPRODUCT('Communication Log'!E$5:E$7=2,'Communication Log'!B$5:B$7=F246)</f>
        <v>0</v>
      </c>
      <c r="Q246" s="69" t="n">
        <f aca="false">SUMPRODUCT('Communication Log'!E$5:E$7=3,'Communication Log'!B$5:B$7=F246)</f>
        <v>0</v>
      </c>
      <c r="R246" s="74"/>
      <c r="S246" s="71"/>
      <c r="T246" s="72" t="s">
        <v>84</v>
      </c>
      <c r="U246" s="73"/>
      <c r="V246" s="73"/>
      <c r="W246" s="64"/>
      <c r="X246" s="72" t="s">
        <v>84</v>
      </c>
      <c r="Y246" s="73"/>
      <c r="Z246" s="74"/>
      <c r="AA246" s="76"/>
      <c r="AB246" s="73"/>
      <c r="AC246" s="73"/>
      <c r="AD246" s="73"/>
      <c r="CY246" s="0"/>
      <c r="CZ246" s="0"/>
      <c r="DA246" s="0"/>
      <c r="DB246" s="0"/>
    </row>
    <row r="247" customFormat="false" ht="12.95" hidden="false" customHeight="true" outlineLevel="0" collapsed="false">
      <c r="A247" s="59"/>
      <c r="B247" s="60" t="n">
        <f aca="false">RANK(C247,C$4:C$504)</f>
        <v>6</v>
      </c>
      <c r="C247" s="61" t="n">
        <f aca="false">IF(AND(A247&gt;4,A247&lt;7),H247,0)</f>
        <v>0</v>
      </c>
      <c r="D247" s="62" t="str">
        <f aca="false">IF(A247&gt;6,'Sales Stage Names'!B$11,IF(A247&gt;5,'Sales Stage Names'!B$10,IF(A247&gt;4,'Sales Stage Names'!B$9,IF(A247&gt;3,'Sales Stage Names'!B$8,IF(A247&gt;2,'Sales Stage Names'!B$7,IF(A247&gt;1,'Sales Stage Names'!B$6,IF(A247&gt;0,'Sales Stage Names'!B$5,IF(A247="",'Sales Stage Names'!B$2,IF(A247&gt;-1,'Sales Stage Names'!B$4,'Sales Stage Names'!B$3)))))))))</f>
        <v>Not Assigned</v>
      </c>
      <c r="E247" s="63" t="str">
        <f aca="false">IF(A247&gt;6,"Customer",IF(A247&gt;1,"Target",IF(A247="","T",IF(A247&gt;0,"Dormant","Disqualified"))))</f>
        <v>T</v>
      </c>
      <c r="F247" s="64"/>
      <c r="G247" s="65" t="str">
        <f aca="false">IF((R247&lt;Dashboard!$M$1),"Yes","No")</f>
        <v>Yes</v>
      </c>
      <c r="H247" s="61" t="n">
        <f aca="false">I247/100*J247</f>
        <v>0</v>
      </c>
      <c r="I247" s="59"/>
      <c r="J247" s="61" t="n">
        <f aca="false">K247*L247</f>
        <v>0</v>
      </c>
      <c r="K247" s="66"/>
      <c r="L247" s="67"/>
      <c r="M247" s="59"/>
      <c r="N247" s="68"/>
      <c r="O247" s="69" t="n">
        <f aca="false">SUMPRODUCT('Communication Log'!E$5:E$7=1,'Communication Log'!B$5:B$7=F247)</f>
        <v>0</v>
      </c>
      <c r="P247" s="69" t="n">
        <f aca="false">SUMPRODUCT('Communication Log'!E$5:E$7=2,'Communication Log'!B$5:B$7=F247)</f>
        <v>0</v>
      </c>
      <c r="Q247" s="69" t="n">
        <f aca="false">SUMPRODUCT('Communication Log'!E$5:E$7=3,'Communication Log'!B$5:B$7=F247)</f>
        <v>0</v>
      </c>
      <c r="R247" s="74"/>
      <c r="S247" s="71"/>
      <c r="T247" s="72" t="s">
        <v>84</v>
      </c>
      <c r="U247" s="73"/>
      <c r="V247" s="73"/>
      <c r="W247" s="64"/>
      <c r="X247" s="72" t="s">
        <v>84</v>
      </c>
      <c r="Y247" s="73"/>
      <c r="Z247" s="74"/>
      <c r="AA247" s="76"/>
      <c r="AB247" s="73"/>
      <c r="AC247" s="73"/>
      <c r="AD247" s="73"/>
      <c r="CY247" s="0"/>
      <c r="CZ247" s="0"/>
      <c r="DA247" s="0"/>
      <c r="DB247" s="0"/>
    </row>
    <row r="248" customFormat="false" ht="12.95" hidden="false" customHeight="true" outlineLevel="0" collapsed="false">
      <c r="A248" s="59"/>
      <c r="B248" s="60" t="n">
        <f aca="false">RANK(C248,C$4:C$504)</f>
        <v>6</v>
      </c>
      <c r="C248" s="61" t="n">
        <f aca="false">IF(AND(A248&gt;4,A248&lt;7),H248,0)</f>
        <v>0</v>
      </c>
      <c r="D248" s="62" t="str">
        <f aca="false">IF(A248&gt;6,'Sales Stage Names'!B$11,IF(A248&gt;5,'Sales Stage Names'!B$10,IF(A248&gt;4,'Sales Stage Names'!B$9,IF(A248&gt;3,'Sales Stage Names'!B$8,IF(A248&gt;2,'Sales Stage Names'!B$7,IF(A248&gt;1,'Sales Stage Names'!B$6,IF(A248&gt;0,'Sales Stage Names'!B$5,IF(A248="",'Sales Stage Names'!B$2,IF(A248&gt;-1,'Sales Stage Names'!B$4,'Sales Stage Names'!B$3)))))))))</f>
        <v>Not Assigned</v>
      </c>
      <c r="E248" s="63" t="str">
        <f aca="false">IF(A248&gt;6,"Customer",IF(A248&gt;1,"Target",IF(A248="","T",IF(A248&gt;0,"Dormant","Disqualified"))))</f>
        <v>T</v>
      </c>
      <c r="F248" s="64"/>
      <c r="G248" s="65" t="str">
        <f aca="false">IF((R248&lt;Dashboard!$M$1),"Yes","No")</f>
        <v>Yes</v>
      </c>
      <c r="H248" s="61" t="n">
        <f aca="false">I248/100*J248</f>
        <v>0</v>
      </c>
      <c r="I248" s="59"/>
      <c r="J248" s="61" t="n">
        <f aca="false">K248*L248</f>
        <v>0</v>
      </c>
      <c r="K248" s="66"/>
      <c r="L248" s="67"/>
      <c r="M248" s="59"/>
      <c r="N248" s="68"/>
      <c r="O248" s="69" t="n">
        <f aca="false">SUMPRODUCT('Communication Log'!E$5:E$7=1,'Communication Log'!B$5:B$7=F248)</f>
        <v>0</v>
      </c>
      <c r="P248" s="69" t="n">
        <f aca="false">SUMPRODUCT('Communication Log'!E$5:E$7=2,'Communication Log'!B$5:B$7=F248)</f>
        <v>0</v>
      </c>
      <c r="Q248" s="69" t="n">
        <f aca="false">SUMPRODUCT('Communication Log'!E$5:E$7=3,'Communication Log'!B$5:B$7=F248)</f>
        <v>0</v>
      </c>
      <c r="R248" s="74"/>
      <c r="S248" s="71"/>
      <c r="T248" s="72" t="s">
        <v>84</v>
      </c>
      <c r="U248" s="73"/>
      <c r="V248" s="73"/>
      <c r="W248" s="64"/>
      <c r="X248" s="72" t="s">
        <v>84</v>
      </c>
      <c r="Y248" s="73"/>
      <c r="Z248" s="74"/>
      <c r="AA248" s="76"/>
      <c r="AB248" s="73"/>
      <c r="AC248" s="73"/>
      <c r="AD248" s="73"/>
      <c r="CY248" s="0"/>
      <c r="CZ248" s="0"/>
      <c r="DA248" s="0"/>
      <c r="DB248" s="0"/>
    </row>
    <row r="249" customFormat="false" ht="12.95" hidden="false" customHeight="true" outlineLevel="0" collapsed="false">
      <c r="A249" s="59"/>
      <c r="B249" s="60" t="n">
        <f aca="false">RANK(C249,C$4:C$504)</f>
        <v>6</v>
      </c>
      <c r="C249" s="61" t="n">
        <f aca="false">IF(AND(A249&gt;4,A249&lt;7),H249,0)</f>
        <v>0</v>
      </c>
      <c r="D249" s="62" t="str">
        <f aca="false">IF(A249&gt;6,'Sales Stage Names'!B$11,IF(A249&gt;5,'Sales Stage Names'!B$10,IF(A249&gt;4,'Sales Stage Names'!B$9,IF(A249&gt;3,'Sales Stage Names'!B$8,IF(A249&gt;2,'Sales Stage Names'!B$7,IF(A249&gt;1,'Sales Stage Names'!B$6,IF(A249&gt;0,'Sales Stage Names'!B$5,IF(A249="",'Sales Stage Names'!B$2,IF(A249&gt;-1,'Sales Stage Names'!B$4,'Sales Stage Names'!B$3)))))))))</f>
        <v>Not Assigned</v>
      </c>
      <c r="E249" s="63" t="str">
        <f aca="false">IF(A249&gt;6,"Customer",IF(A249&gt;1,"Target",IF(A249="","T",IF(A249&gt;0,"Dormant","Disqualified"))))</f>
        <v>T</v>
      </c>
      <c r="F249" s="64"/>
      <c r="G249" s="65" t="str">
        <f aca="false">IF((R249&lt;Dashboard!$M$1),"Yes","No")</f>
        <v>Yes</v>
      </c>
      <c r="H249" s="61" t="n">
        <f aca="false">I249/100*J249</f>
        <v>0</v>
      </c>
      <c r="I249" s="59"/>
      <c r="J249" s="61" t="n">
        <f aca="false">K249*L249</f>
        <v>0</v>
      </c>
      <c r="K249" s="66"/>
      <c r="L249" s="67"/>
      <c r="M249" s="59"/>
      <c r="N249" s="68"/>
      <c r="O249" s="69" t="n">
        <f aca="false">SUMPRODUCT('Communication Log'!E$5:E$7=1,'Communication Log'!B$5:B$7=F249)</f>
        <v>0</v>
      </c>
      <c r="P249" s="69" t="n">
        <f aca="false">SUMPRODUCT('Communication Log'!E$5:E$7=2,'Communication Log'!B$5:B$7=F249)</f>
        <v>0</v>
      </c>
      <c r="Q249" s="69" t="n">
        <f aca="false">SUMPRODUCT('Communication Log'!E$5:E$7=3,'Communication Log'!B$5:B$7=F249)</f>
        <v>0</v>
      </c>
      <c r="R249" s="74"/>
      <c r="S249" s="71"/>
      <c r="T249" s="72" t="s">
        <v>84</v>
      </c>
      <c r="U249" s="73"/>
      <c r="V249" s="73"/>
      <c r="W249" s="64"/>
      <c r="X249" s="72" t="s">
        <v>84</v>
      </c>
      <c r="Y249" s="73"/>
      <c r="Z249" s="74"/>
      <c r="AA249" s="76"/>
      <c r="AB249" s="73"/>
      <c r="AC249" s="73"/>
      <c r="AD249" s="73"/>
      <c r="CY249" s="0"/>
      <c r="CZ249" s="0"/>
      <c r="DA249" s="0"/>
      <c r="DB249" s="0"/>
    </row>
    <row r="250" customFormat="false" ht="12.95" hidden="false" customHeight="true" outlineLevel="0" collapsed="false">
      <c r="A250" s="59"/>
      <c r="B250" s="60" t="n">
        <f aca="false">RANK(C250,C$4:C$504)</f>
        <v>6</v>
      </c>
      <c r="C250" s="61" t="n">
        <f aca="false">IF(AND(A250&gt;4,A250&lt;7),H250,0)</f>
        <v>0</v>
      </c>
      <c r="D250" s="62" t="str">
        <f aca="false">IF(A250&gt;6,'Sales Stage Names'!B$11,IF(A250&gt;5,'Sales Stage Names'!B$10,IF(A250&gt;4,'Sales Stage Names'!B$9,IF(A250&gt;3,'Sales Stage Names'!B$8,IF(A250&gt;2,'Sales Stage Names'!B$7,IF(A250&gt;1,'Sales Stage Names'!B$6,IF(A250&gt;0,'Sales Stage Names'!B$5,IF(A250="",'Sales Stage Names'!B$2,IF(A250&gt;-1,'Sales Stage Names'!B$4,'Sales Stage Names'!B$3)))))))))</f>
        <v>Not Assigned</v>
      </c>
      <c r="E250" s="63" t="str">
        <f aca="false">IF(A250&gt;6,"Customer",IF(A250&gt;1,"Target",IF(A250="","T",IF(A250&gt;0,"Dormant","Disqualified"))))</f>
        <v>T</v>
      </c>
      <c r="F250" s="64"/>
      <c r="G250" s="65" t="str">
        <f aca="false">IF((R250&lt;Dashboard!$M$1),"Yes","No")</f>
        <v>Yes</v>
      </c>
      <c r="H250" s="61" t="n">
        <f aca="false">I250/100*J250</f>
        <v>0</v>
      </c>
      <c r="I250" s="59"/>
      <c r="J250" s="61" t="n">
        <f aca="false">K250*L250</f>
        <v>0</v>
      </c>
      <c r="K250" s="66"/>
      <c r="L250" s="67"/>
      <c r="M250" s="59"/>
      <c r="N250" s="68"/>
      <c r="O250" s="69" t="n">
        <f aca="false">SUMPRODUCT('Communication Log'!E$5:E$7=1,'Communication Log'!B$5:B$7=F250)</f>
        <v>0</v>
      </c>
      <c r="P250" s="69" t="n">
        <f aca="false">SUMPRODUCT('Communication Log'!E$5:E$7=2,'Communication Log'!B$5:B$7=F250)</f>
        <v>0</v>
      </c>
      <c r="Q250" s="69" t="n">
        <f aca="false">SUMPRODUCT('Communication Log'!E$5:E$7=3,'Communication Log'!B$5:B$7=F250)</f>
        <v>0</v>
      </c>
      <c r="R250" s="74"/>
      <c r="S250" s="71"/>
      <c r="T250" s="72" t="s">
        <v>84</v>
      </c>
      <c r="U250" s="73"/>
      <c r="V250" s="73"/>
      <c r="W250" s="64"/>
      <c r="X250" s="72" t="s">
        <v>84</v>
      </c>
      <c r="Y250" s="73"/>
      <c r="Z250" s="74"/>
      <c r="AA250" s="76"/>
      <c r="AB250" s="73"/>
      <c r="AC250" s="73"/>
      <c r="AD250" s="73"/>
      <c r="CY250" s="0"/>
      <c r="CZ250" s="0"/>
      <c r="DA250" s="0"/>
      <c r="DB250" s="0"/>
    </row>
    <row r="251" customFormat="false" ht="12.95" hidden="false" customHeight="true" outlineLevel="0" collapsed="false">
      <c r="A251" s="59"/>
      <c r="B251" s="60" t="n">
        <f aca="false">RANK(C251,C$4:C$504)</f>
        <v>6</v>
      </c>
      <c r="C251" s="61" t="n">
        <f aca="false">IF(AND(A251&gt;4,A251&lt;7),H251,0)</f>
        <v>0</v>
      </c>
      <c r="D251" s="62" t="str">
        <f aca="false">IF(A251&gt;6,'Sales Stage Names'!B$11,IF(A251&gt;5,'Sales Stage Names'!B$10,IF(A251&gt;4,'Sales Stage Names'!B$9,IF(A251&gt;3,'Sales Stage Names'!B$8,IF(A251&gt;2,'Sales Stage Names'!B$7,IF(A251&gt;1,'Sales Stage Names'!B$6,IF(A251&gt;0,'Sales Stage Names'!B$5,IF(A251="",'Sales Stage Names'!B$2,IF(A251&gt;-1,'Sales Stage Names'!B$4,'Sales Stage Names'!B$3)))))))))</f>
        <v>Not Assigned</v>
      </c>
      <c r="E251" s="63" t="str">
        <f aca="false">IF(A251&gt;6,"Customer",IF(A251&gt;1,"Target",IF(A251="","T",IF(A251&gt;0,"Dormant","Disqualified"))))</f>
        <v>T</v>
      </c>
      <c r="F251" s="64"/>
      <c r="G251" s="65" t="str">
        <f aca="false">IF((R251&lt;Dashboard!$M$1),"Yes","No")</f>
        <v>Yes</v>
      </c>
      <c r="H251" s="61" t="n">
        <f aca="false">I251/100*J251</f>
        <v>0</v>
      </c>
      <c r="I251" s="59"/>
      <c r="J251" s="61" t="n">
        <f aca="false">K251*L251</f>
        <v>0</v>
      </c>
      <c r="K251" s="66"/>
      <c r="L251" s="67"/>
      <c r="M251" s="59"/>
      <c r="N251" s="68"/>
      <c r="O251" s="69" t="n">
        <f aca="false">SUMPRODUCT('Communication Log'!E$5:E$7=1,'Communication Log'!B$5:B$7=F251)</f>
        <v>0</v>
      </c>
      <c r="P251" s="69" t="n">
        <f aca="false">SUMPRODUCT('Communication Log'!E$5:E$7=2,'Communication Log'!B$5:B$7=F251)</f>
        <v>0</v>
      </c>
      <c r="Q251" s="69" t="n">
        <f aca="false">SUMPRODUCT('Communication Log'!E$5:E$7=3,'Communication Log'!B$5:B$7=F251)</f>
        <v>0</v>
      </c>
      <c r="R251" s="74"/>
      <c r="S251" s="71"/>
      <c r="T251" s="72" t="s">
        <v>84</v>
      </c>
      <c r="U251" s="73"/>
      <c r="V251" s="73"/>
      <c r="W251" s="64"/>
      <c r="X251" s="72" t="s">
        <v>84</v>
      </c>
      <c r="Y251" s="73"/>
      <c r="Z251" s="74"/>
      <c r="AA251" s="76"/>
      <c r="AB251" s="73"/>
      <c r="AC251" s="73"/>
      <c r="AD251" s="73"/>
      <c r="CY251" s="0"/>
      <c r="CZ251" s="0"/>
      <c r="DA251" s="0"/>
      <c r="DB251" s="0"/>
    </row>
    <row r="252" customFormat="false" ht="12.95" hidden="false" customHeight="true" outlineLevel="0" collapsed="false">
      <c r="A252" s="59"/>
      <c r="B252" s="60" t="n">
        <f aca="false">RANK(C252,C$4:C$504)</f>
        <v>6</v>
      </c>
      <c r="C252" s="61" t="n">
        <f aca="false">IF(AND(A252&gt;4,A252&lt;7),H252,0)</f>
        <v>0</v>
      </c>
      <c r="D252" s="62" t="str">
        <f aca="false">IF(A252&gt;6,'Sales Stage Names'!B$11,IF(A252&gt;5,'Sales Stage Names'!B$10,IF(A252&gt;4,'Sales Stage Names'!B$9,IF(A252&gt;3,'Sales Stage Names'!B$8,IF(A252&gt;2,'Sales Stage Names'!B$7,IF(A252&gt;1,'Sales Stage Names'!B$6,IF(A252&gt;0,'Sales Stage Names'!B$5,IF(A252="",'Sales Stage Names'!B$2,IF(A252&gt;-1,'Sales Stage Names'!B$4,'Sales Stage Names'!B$3)))))))))</f>
        <v>Not Assigned</v>
      </c>
      <c r="E252" s="63" t="str">
        <f aca="false">IF(A252&gt;6,"Customer",IF(A252&gt;1,"Target",IF(A252="","T",IF(A252&gt;0,"Dormant","Disqualified"))))</f>
        <v>T</v>
      </c>
      <c r="F252" s="64"/>
      <c r="G252" s="65" t="str">
        <f aca="false">IF((R252&lt;Dashboard!$M$1),"Yes","No")</f>
        <v>Yes</v>
      </c>
      <c r="H252" s="61" t="n">
        <f aca="false">I252/100*J252</f>
        <v>0</v>
      </c>
      <c r="I252" s="59"/>
      <c r="J252" s="61" t="n">
        <f aca="false">K252*L252</f>
        <v>0</v>
      </c>
      <c r="K252" s="66"/>
      <c r="L252" s="67"/>
      <c r="M252" s="59"/>
      <c r="N252" s="68"/>
      <c r="O252" s="69" t="n">
        <f aca="false">SUMPRODUCT('Communication Log'!E$5:E$7=1,'Communication Log'!B$5:B$7=F252)</f>
        <v>0</v>
      </c>
      <c r="P252" s="69" t="n">
        <f aca="false">SUMPRODUCT('Communication Log'!E$5:E$7=2,'Communication Log'!B$5:B$7=F252)</f>
        <v>0</v>
      </c>
      <c r="Q252" s="69" t="n">
        <f aca="false">SUMPRODUCT('Communication Log'!E$5:E$7=3,'Communication Log'!B$5:B$7=F252)</f>
        <v>0</v>
      </c>
      <c r="R252" s="74"/>
      <c r="S252" s="71"/>
      <c r="T252" s="72" t="s">
        <v>84</v>
      </c>
      <c r="U252" s="73"/>
      <c r="V252" s="73"/>
      <c r="W252" s="64"/>
      <c r="X252" s="72" t="s">
        <v>84</v>
      </c>
      <c r="Y252" s="73"/>
      <c r="Z252" s="74"/>
      <c r="AA252" s="76"/>
      <c r="AB252" s="73"/>
      <c r="AC252" s="73"/>
      <c r="AD252" s="73"/>
      <c r="CY252" s="0"/>
      <c r="CZ252" s="0"/>
      <c r="DA252" s="0"/>
      <c r="DB252" s="0"/>
    </row>
    <row r="253" customFormat="false" ht="12.95" hidden="false" customHeight="true" outlineLevel="0" collapsed="false">
      <c r="A253" s="59"/>
      <c r="B253" s="60" t="n">
        <f aca="false">RANK(C253,C$4:C$504)</f>
        <v>6</v>
      </c>
      <c r="C253" s="61" t="n">
        <f aca="false">IF(AND(A253&gt;4,A253&lt;7),H253,0)</f>
        <v>0</v>
      </c>
      <c r="D253" s="62" t="str">
        <f aca="false">IF(A253&gt;6,'Sales Stage Names'!B$11,IF(A253&gt;5,'Sales Stage Names'!B$10,IF(A253&gt;4,'Sales Stage Names'!B$9,IF(A253&gt;3,'Sales Stage Names'!B$8,IF(A253&gt;2,'Sales Stage Names'!B$7,IF(A253&gt;1,'Sales Stage Names'!B$6,IF(A253&gt;0,'Sales Stage Names'!B$5,IF(A253="",'Sales Stage Names'!B$2,IF(A253&gt;-1,'Sales Stage Names'!B$4,'Sales Stage Names'!B$3)))))))))</f>
        <v>Not Assigned</v>
      </c>
      <c r="E253" s="63" t="str">
        <f aca="false">IF(A253&gt;6,"Customer",IF(A253&gt;1,"Target",IF(A253="","T",IF(A253&gt;0,"Dormant","Disqualified"))))</f>
        <v>T</v>
      </c>
      <c r="F253" s="64"/>
      <c r="G253" s="65" t="str">
        <f aca="false">IF((R253&lt;Dashboard!$M$1),"Yes","No")</f>
        <v>Yes</v>
      </c>
      <c r="H253" s="61" t="n">
        <f aca="false">I253/100*J253</f>
        <v>0</v>
      </c>
      <c r="I253" s="59"/>
      <c r="J253" s="61" t="n">
        <f aca="false">K253*L253</f>
        <v>0</v>
      </c>
      <c r="K253" s="66"/>
      <c r="L253" s="67"/>
      <c r="M253" s="59"/>
      <c r="N253" s="68"/>
      <c r="O253" s="69" t="n">
        <f aca="false">SUMPRODUCT('Communication Log'!E$5:E$7=1,'Communication Log'!B$5:B$7=F253)</f>
        <v>0</v>
      </c>
      <c r="P253" s="69" t="n">
        <f aca="false">SUMPRODUCT('Communication Log'!E$5:E$7=2,'Communication Log'!B$5:B$7=F253)</f>
        <v>0</v>
      </c>
      <c r="Q253" s="69" t="n">
        <f aca="false">SUMPRODUCT('Communication Log'!E$5:E$7=3,'Communication Log'!B$5:B$7=F253)</f>
        <v>0</v>
      </c>
      <c r="R253" s="74"/>
      <c r="S253" s="71"/>
      <c r="T253" s="72" t="s">
        <v>84</v>
      </c>
      <c r="U253" s="73"/>
      <c r="V253" s="73"/>
      <c r="W253" s="64"/>
      <c r="X253" s="72" t="s">
        <v>84</v>
      </c>
      <c r="Y253" s="73"/>
      <c r="Z253" s="74"/>
      <c r="AA253" s="76"/>
      <c r="AB253" s="73"/>
      <c r="AC253" s="73"/>
      <c r="AD253" s="73"/>
      <c r="CY253" s="0"/>
      <c r="CZ253" s="0"/>
      <c r="DA253" s="0"/>
      <c r="DB253" s="0"/>
    </row>
    <row r="254" customFormat="false" ht="12.95" hidden="false" customHeight="true" outlineLevel="0" collapsed="false">
      <c r="A254" s="59"/>
      <c r="B254" s="60" t="n">
        <f aca="false">RANK(C254,C$4:C$504)</f>
        <v>6</v>
      </c>
      <c r="C254" s="61" t="n">
        <f aca="false">IF(AND(A254&gt;4,A254&lt;7),H254,0)</f>
        <v>0</v>
      </c>
      <c r="D254" s="62" t="str">
        <f aca="false">IF(A254&gt;6,'Sales Stage Names'!B$11,IF(A254&gt;5,'Sales Stage Names'!B$10,IF(A254&gt;4,'Sales Stage Names'!B$9,IF(A254&gt;3,'Sales Stage Names'!B$8,IF(A254&gt;2,'Sales Stage Names'!B$7,IF(A254&gt;1,'Sales Stage Names'!B$6,IF(A254&gt;0,'Sales Stage Names'!B$5,IF(A254="",'Sales Stage Names'!B$2,IF(A254&gt;-1,'Sales Stage Names'!B$4,'Sales Stage Names'!B$3)))))))))</f>
        <v>Not Assigned</v>
      </c>
      <c r="E254" s="63" t="str">
        <f aca="false">IF(A254&gt;6,"Customer",IF(A254&gt;1,"Target",IF(A254="","T",IF(A254&gt;0,"Dormant","Disqualified"))))</f>
        <v>T</v>
      </c>
      <c r="F254" s="64"/>
      <c r="G254" s="65" t="str">
        <f aca="false">IF((R254&lt;Dashboard!$M$1),"Yes","No")</f>
        <v>Yes</v>
      </c>
      <c r="H254" s="61" t="n">
        <f aca="false">I254/100*J254</f>
        <v>0</v>
      </c>
      <c r="I254" s="59"/>
      <c r="J254" s="61" t="n">
        <f aca="false">K254*L254</f>
        <v>0</v>
      </c>
      <c r="K254" s="66"/>
      <c r="L254" s="67"/>
      <c r="M254" s="59"/>
      <c r="N254" s="68"/>
      <c r="O254" s="69" t="n">
        <f aca="false">SUMPRODUCT('Communication Log'!E$5:E$7=1,'Communication Log'!B$5:B$7=F254)</f>
        <v>0</v>
      </c>
      <c r="P254" s="69" t="n">
        <f aca="false">SUMPRODUCT('Communication Log'!E$5:E$7=2,'Communication Log'!B$5:B$7=F254)</f>
        <v>0</v>
      </c>
      <c r="Q254" s="69" t="n">
        <f aca="false">SUMPRODUCT('Communication Log'!E$5:E$7=3,'Communication Log'!B$5:B$7=F254)</f>
        <v>0</v>
      </c>
      <c r="R254" s="74"/>
      <c r="S254" s="71"/>
      <c r="T254" s="72" t="s">
        <v>84</v>
      </c>
      <c r="U254" s="73"/>
      <c r="V254" s="73"/>
      <c r="W254" s="64"/>
      <c r="X254" s="72" t="s">
        <v>84</v>
      </c>
      <c r="Y254" s="73"/>
      <c r="Z254" s="74"/>
      <c r="AA254" s="76"/>
      <c r="AB254" s="73"/>
      <c r="AC254" s="73"/>
      <c r="AD254" s="73"/>
      <c r="CY254" s="0"/>
      <c r="CZ254" s="0"/>
      <c r="DA254" s="0"/>
      <c r="DB254" s="0"/>
    </row>
    <row r="255" customFormat="false" ht="12.95" hidden="false" customHeight="true" outlineLevel="0" collapsed="false">
      <c r="A255" s="59"/>
      <c r="B255" s="60" t="n">
        <f aca="false">RANK(C255,C$4:C$504)</f>
        <v>6</v>
      </c>
      <c r="C255" s="61" t="n">
        <f aca="false">IF(AND(A255&gt;4,A255&lt;7),H255,0)</f>
        <v>0</v>
      </c>
      <c r="D255" s="62" t="str">
        <f aca="false">IF(A255&gt;6,'Sales Stage Names'!B$11,IF(A255&gt;5,'Sales Stage Names'!B$10,IF(A255&gt;4,'Sales Stage Names'!B$9,IF(A255&gt;3,'Sales Stage Names'!B$8,IF(A255&gt;2,'Sales Stage Names'!B$7,IF(A255&gt;1,'Sales Stage Names'!B$6,IF(A255&gt;0,'Sales Stage Names'!B$5,IF(A255="",'Sales Stage Names'!B$2,IF(A255&gt;-1,'Sales Stage Names'!B$4,'Sales Stage Names'!B$3)))))))))</f>
        <v>Not Assigned</v>
      </c>
      <c r="E255" s="63" t="str">
        <f aca="false">IF(A255&gt;6,"Customer",IF(A255&gt;1,"Target",IF(A255="","T",IF(A255&gt;0,"Dormant","Disqualified"))))</f>
        <v>T</v>
      </c>
      <c r="F255" s="64"/>
      <c r="G255" s="65" t="str">
        <f aca="false">IF((R255&lt;Dashboard!$M$1),"Yes","No")</f>
        <v>Yes</v>
      </c>
      <c r="H255" s="61" t="n">
        <f aca="false">I255/100*J255</f>
        <v>0</v>
      </c>
      <c r="I255" s="59"/>
      <c r="J255" s="61" t="n">
        <f aca="false">K255*L255</f>
        <v>0</v>
      </c>
      <c r="K255" s="66"/>
      <c r="L255" s="67"/>
      <c r="M255" s="59"/>
      <c r="N255" s="68"/>
      <c r="O255" s="69" t="n">
        <f aca="false">SUMPRODUCT('Communication Log'!E$5:E$7=1,'Communication Log'!B$5:B$7=F255)</f>
        <v>0</v>
      </c>
      <c r="P255" s="69" t="n">
        <f aca="false">SUMPRODUCT('Communication Log'!E$5:E$7=2,'Communication Log'!B$5:B$7=F255)</f>
        <v>0</v>
      </c>
      <c r="Q255" s="69" t="n">
        <f aca="false">SUMPRODUCT('Communication Log'!E$5:E$7=3,'Communication Log'!B$5:B$7=F255)</f>
        <v>0</v>
      </c>
      <c r="R255" s="74"/>
      <c r="S255" s="71"/>
      <c r="T255" s="72" t="s">
        <v>84</v>
      </c>
      <c r="U255" s="73"/>
      <c r="V255" s="73"/>
      <c r="W255" s="64"/>
      <c r="X255" s="72" t="s">
        <v>84</v>
      </c>
      <c r="Y255" s="73"/>
      <c r="Z255" s="74"/>
      <c r="AA255" s="76"/>
      <c r="AB255" s="73"/>
      <c r="AC255" s="73"/>
      <c r="AD255" s="73"/>
      <c r="CY255" s="0"/>
      <c r="CZ255" s="0"/>
      <c r="DA255" s="0"/>
      <c r="DB255" s="0"/>
    </row>
    <row r="256" customFormat="false" ht="12.95" hidden="false" customHeight="true" outlineLevel="0" collapsed="false">
      <c r="A256" s="59"/>
      <c r="B256" s="60" t="n">
        <f aca="false">RANK(C256,C$4:C$504)</f>
        <v>6</v>
      </c>
      <c r="C256" s="61" t="n">
        <f aca="false">IF(AND(A256&gt;4,A256&lt;7),H256,0)</f>
        <v>0</v>
      </c>
      <c r="D256" s="62" t="str">
        <f aca="false">IF(A256&gt;6,'Sales Stage Names'!B$11,IF(A256&gt;5,'Sales Stage Names'!B$10,IF(A256&gt;4,'Sales Stage Names'!B$9,IF(A256&gt;3,'Sales Stage Names'!B$8,IF(A256&gt;2,'Sales Stage Names'!B$7,IF(A256&gt;1,'Sales Stage Names'!B$6,IF(A256&gt;0,'Sales Stage Names'!B$5,IF(A256="",'Sales Stage Names'!B$2,IF(A256&gt;-1,'Sales Stage Names'!B$4,'Sales Stage Names'!B$3)))))))))</f>
        <v>Not Assigned</v>
      </c>
      <c r="E256" s="63" t="str">
        <f aca="false">IF(A256&gt;6,"Customer",IF(A256&gt;1,"Target",IF(A256="","T",IF(A256&gt;0,"Dormant","Disqualified"))))</f>
        <v>T</v>
      </c>
      <c r="F256" s="64"/>
      <c r="G256" s="65" t="str">
        <f aca="false">IF((R256&lt;Dashboard!$M$1),"Yes","No")</f>
        <v>Yes</v>
      </c>
      <c r="H256" s="61" t="n">
        <f aca="false">I256/100*J256</f>
        <v>0</v>
      </c>
      <c r="I256" s="59"/>
      <c r="J256" s="61" t="n">
        <f aca="false">K256*L256</f>
        <v>0</v>
      </c>
      <c r="K256" s="66"/>
      <c r="L256" s="67"/>
      <c r="M256" s="59"/>
      <c r="N256" s="68"/>
      <c r="O256" s="69" t="n">
        <f aca="false">SUMPRODUCT('Communication Log'!E$5:E$7=1,'Communication Log'!B$5:B$7=F256)</f>
        <v>0</v>
      </c>
      <c r="P256" s="69" t="n">
        <f aca="false">SUMPRODUCT('Communication Log'!E$5:E$7=2,'Communication Log'!B$5:B$7=F256)</f>
        <v>0</v>
      </c>
      <c r="Q256" s="69" t="n">
        <f aca="false">SUMPRODUCT('Communication Log'!E$5:E$7=3,'Communication Log'!B$5:B$7=F256)</f>
        <v>0</v>
      </c>
      <c r="R256" s="74"/>
      <c r="S256" s="71"/>
      <c r="T256" s="72" t="s">
        <v>84</v>
      </c>
      <c r="U256" s="73"/>
      <c r="V256" s="73"/>
      <c r="W256" s="64"/>
      <c r="X256" s="72" t="s">
        <v>84</v>
      </c>
      <c r="Y256" s="73"/>
      <c r="Z256" s="74"/>
      <c r="AA256" s="76"/>
      <c r="AB256" s="73"/>
      <c r="AC256" s="73"/>
      <c r="AD256" s="73"/>
      <c r="CY256" s="0"/>
      <c r="CZ256" s="0"/>
      <c r="DA256" s="0"/>
      <c r="DB256" s="0"/>
    </row>
    <row r="257" customFormat="false" ht="12.95" hidden="false" customHeight="true" outlineLevel="0" collapsed="false">
      <c r="A257" s="59"/>
      <c r="B257" s="60" t="n">
        <f aca="false">RANK(C257,C$4:C$504)</f>
        <v>6</v>
      </c>
      <c r="C257" s="61" t="n">
        <f aca="false">IF(AND(A257&gt;4,A257&lt;7),H257,0)</f>
        <v>0</v>
      </c>
      <c r="D257" s="62" t="str">
        <f aca="false">IF(A257&gt;6,'Sales Stage Names'!B$11,IF(A257&gt;5,'Sales Stage Names'!B$10,IF(A257&gt;4,'Sales Stage Names'!B$9,IF(A257&gt;3,'Sales Stage Names'!B$8,IF(A257&gt;2,'Sales Stage Names'!B$7,IF(A257&gt;1,'Sales Stage Names'!B$6,IF(A257&gt;0,'Sales Stage Names'!B$5,IF(A257="",'Sales Stage Names'!B$2,IF(A257&gt;-1,'Sales Stage Names'!B$4,'Sales Stage Names'!B$3)))))))))</f>
        <v>Not Assigned</v>
      </c>
      <c r="E257" s="63" t="str">
        <f aca="false">IF(A257&gt;6,"Customer",IF(A257&gt;1,"Target",IF(A257="","T",IF(A257&gt;0,"Dormant","Disqualified"))))</f>
        <v>T</v>
      </c>
      <c r="F257" s="64"/>
      <c r="G257" s="65" t="str">
        <f aca="false">IF((R257&lt;Dashboard!$M$1),"Yes","No")</f>
        <v>Yes</v>
      </c>
      <c r="H257" s="61" t="n">
        <f aca="false">I257/100*J257</f>
        <v>0</v>
      </c>
      <c r="I257" s="59"/>
      <c r="J257" s="61" t="n">
        <f aca="false">K257*L257</f>
        <v>0</v>
      </c>
      <c r="K257" s="66"/>
      <c r="L257" s="67"/>
      <c r="M257" s="59"/>
      <c r="N257" s="68"/>
      <c r="O257" s="69" t="n">
        <f aca="false">SUMPRODUCT('Communication Log'!E$5:E$7=1,'Communication Log'!B$5:B$7=F257)</f>
        <v>0</v>
      </c>
      <c r="P257" s="69" t="n">
        <f aca="false">SUMPRODUCT('Communication Log'!E$5:E$7=2,'Communication Log'!B$5:B$7=F257)</f>
        <v>0</v>
      </c>
      <c r="Q257" s="69" t="n">
        <f aca="false">SUMPRODUCT('Communication Log'!E$5:E$7=3,'Communication Log'!B$5:B$7=F257)</f>
        <v>0</v>
      </c>
      <c r="R257" s="74"/>
      <c r="S257" s="71"/>
      <c r="T257" s="72" t="s">
        <v>84</v>
      </c>
      <c r="U257" s="73"/>
      <c r="V257" s="73"/>
      <c r="W257" s="64"/>
      <c r="X257" s="72" t="s">
        <v>84</v>
      </c>
      <c r="Y257" s="73"/>
      <c r="Z257" s="74"/>
      <c r="AA257" s="76"/>
      <c r="AB257" s="73"/>
      <c r="AC257" s="73"/>
      <c r="AD257" s="73"/>
      <c r="CY257" s="0"/>
      <c r="CZ257" s="0"/>
      <c r="DA257" s="0"/>
      <c r="DB257" s="0"/>
    </row>
    <row r="258" customFormat="false" ht="12.95" hidden="false" customHeight="true" outlineLevel="0" collapsed="false">
      <c r="A258" s="59"/>
      <c r="B258" s="60" t="n">
        <f aca="false">RANK(C258,C$4:C$504)</f>
        <v>6</v>
      </c>
      <c r="C258" s="61" t="n">
        <f aca="false">IF(AND(A258&gt;4,A258&lt;7),H258,0)</f>
        <v>0</v>
      </c>
      <c r="D258" s="62" t="str">
        <f aca="false">IF(A258&gt;6,'Sales Stage Names'!B$11,IF(A258&gt;5,'Sales Stage Names'!B$10,IF(A258&gt;4,'Sales Stage Names'!B$9,IF(A258&gt;3,'Sales Stage Names'!B$8,IF(A258&gt;2,'Sales Stage Names'!B$7,IF(A258&gt;1,'Sales Stage Names'!B$6,IF(A258&gt;0,'Sales Stage Names'!B$5,IF(A258="",'Sales Stage Names'!B$2,IF(A258&gt;-1,'Sales Stage Names'!B$4,'Sales Stage Names'!B$3)))))))))</f>
        <v>Not Assigned</v>
      </c>
      <c r="E258" s="63" t="str">
        <f aca="false">IF(A258&gt;6,"Customer",IF(A258&gt;1,"Target",IF(A258="","T",IF(A258&gt;0,"Dormant","Disqualified"))))</f>
        <v>T</v>
      </c>
      <c r="F258" s="64"/>
      <c r="G258" s="65" t="str">
        <f aca="false">IF((R258&lt;Dashboard!$M$1),"Yes","No")</f>
        <v>Yes</v>
      </c>
      <c r="H258" s="61" t="n">
        <f aca="false">I258/100*J258</f>
        <v>0</v>
      </c>
      <c r="I258" s="59"/>
      <c r="J258" s="61" t="n">
        <f aca="false">K258*L258</f>
        <v>0</v>
      </c>
      <c r="K258" s="66"/>
      <c r="L258" s="67"/>
      <c r="M258" s="59"/>
      <c r="N258" s="68"/>
      <c r="O258" s="69" t="n">
        <f aca="false">SUMPRODUCT('Communication Log'!E$5:E$7=1,'Communication Log'!B$5:B$7=F258)</f>
        <v>0</v>
      </c>
      <c r="P258" s="69" t="n">
        <f aca="false">SUMPRODUCT('Communication Log'!E$5:E$7=2,'Communication Log'!B$5:B$7=F258)</f>
        <v>0</v>
      </c>
      <c r="Q258" s="69" t="n">
        <f aca="false">SUMPRODUCT('Communication Log'!E$5:E$7=3,'Communication Log'!B$5:B$7=F258)</f>
        <v>0</v>
      </c>
      <c r="R258" s="74"/>
      <c r="S258" s="71"/>
      <c r="T258" s="72" t="s">
        <v>84</v>
      </c>
      <c r="U258" s="73"/>
      <c r="V258" s="73"/>
      <c r="W258" s="64"/>
      <c r="X258" s="72" t="s">
        <v>84</v>
      </c>
      <c r="Y258" s="73"/>
      <c r="Z258" s="74"/>
      <c r="AA258" s="76"/>
      <c r="AB258" s="73"/>
      <c r="AC258" s="73"/>
      <c r="AD258" s="73"/>
      <c r="CY258" s="0"/>
      <c r="CZ258" s="0"/>
      <c r="DA258" s="0"/>
      <c r="DB258" s="0"/>
    </row>
    <row r="259" customFormat="false" ht="12.95" hidden="false" customHeight="true" outlineLevel="0" collapsed="false">
      <c r="A259" s="59"/>
      <c r="B259" s="60" t="n">
        <f aca="false">RANK(C259,C$4:C$504)</f>
        <v>6</v>
      </c>
      <c r="C259" s="61" t="n">
        <f aca="false">IF(AND(A259&gt;4,A259&lt;7),H259,0)</f>
        <v>0</v>
      </c>
      <c r="D259" s="62" t="str">
        <f aca="false">IF(A259&gt;6,'Sales Stage Names'!B$11,IF(A259&gt;5,'Sales Stage Names'!B$10,IF(A259&gt;4,'Sales Stage Names'!B$9,IF(A259&gt;3,'Sales Stage Names'!B$8,IF(A259&gt;2,'Sales Stage Names'!B$7,IF(A259&gt;1,'Sales Stage Names'!B$6,IF(A259&gt;0,'Sales Stage Names'!B$5,IF(A259="",'Sales Stage Names'!B$2,IF(A259&gt;-1,'Sales Stage Names'!B$4,'Sales Stage Names'!B$3)))))))))</f>
        <v>Not Assigned</v>
      </c>
      <c r="E259" s="63" t="str">
        <f aca="false">IF(A259&gt;6,"Customer",IF(A259&gt;1,"Target",IF(A259="","T",IF(A259&gt;0,"Dormant","Disqualified"))))</f>
        <v>T</v>
      </c>
      <c r="F259" s="64"/>
      <c r="G259" s="65" t="str">
        <f aca="false">IF((R259&lt;Dashboard!$M$1),"Yes","No")</f>
        <v>Yes</v>
      </c>
      <c r="H259" s="61" t="n">
        <f aca="false">I259/100*J259</f>
        <v>0</v>
      </c>
      <c r="I259" s="59"/>
      <c r="J259" s="61" t="n">
        <f aca="false">K259*L259</f>
        <v>0</v>
      </c>
      <c r="K259" s="66"/>
      <c r="L259" s="67"/>
      <c r="M259" s="59"/>
      <c r="N259" s="68"/>
      <c r="O259" s="69" t="n">
        <f aca="false">SUMPRODUCT('Communication Log'!E$5:E$7=1,'Communication Log'!B$5:B$7=F259)</f>
        <v>0</v>
      </c>
      <c r="P259" s="69" t="n">
        <f aca="false">SUMPRODUCT('Communication Log'!E$5:E$7=2,'Communication Log'!B$5:B$7=F259)</f>
        <v>0</v>
      </c>
      <c r="Q259" s="69" t="n">
        <f aca="false">SUMPRODUCT('Communication Log'!E$5:E$7=3,'Communication Log'!B$5:B$7=F259)</f>
        <v>0</v>
      </c>
      <c r="R259" s="74"/>
      <c r="S259" s="71"/>
      <c r="T259" s="72" t="s">
        <v>84</v>
      </c>
      <c r="U259" s="73"/>
      <c r="V259" s="73"/>
      <c r="W259" s="64"/>
      <c r="X259" s="72" t="s">
        <v>84</v>
      </c>
      <c r="Y259" s="73"/>
      <c r="Z259" s="74"/>
      <c r="AA259" s="76"/>
      <c r="AB259" s="73"/>
      <c r="AC259" s="73"/>
      <c r="AD259" s="73"/>
      <c r="CY259" s="0"/>
      <c r="CZ259" s="0"/>
      <c r="DA259" s="0"/>
      <c r="DB259" s="0"/>
    </row>
    <row r="260" customFormat="false" ht="12.95" hidden="false" customHeight="true" outlineLevel="0" collapsed="false">
      <c r="A260" s="59"/>
      <c r="B260" s="60" t="n">
        <f aca="false">RANK(C260,C$4:C$504)</f>
        <v>6</v>
      </c>
      <c r="C260" s="61" t="n">
        <f aca="false">IF(AND(A260&gt;4,A260&lt;7),H260,0)</f>
        <v>0</v>
      </c>
      <c r="D260" s="62" t="str">
        <f aca="false">IF(A260&gt;6,'Sales Stage Names'!B$11,IF(A260&gt;5,'Sales Stage Names'!B$10,IF(A260&gt;4,'Sales Stage Names'!B$9,IF(A260&gt;3,'Sales Stage Names'!B$8,IF(A260&gt;2,'Sales Stage Names'!B$7,IF(A260&gt;1,'Sales Stage Names'!B$6,IF(A260&gt;0,'Sales Stage Names'!B$5,IF(A260="",'Sales Stage Names'!B$2,IF(A260&gt;-1,'Sales Stage Names'!B$4,'Sales Stage Names'!B$3)))))))))</f>
        <v>Not Assigned</v>
      </c>
      <c r="E260" s="63" t="str">
        <f aca="false">IF(A260&gt;6,"Customer",IF(A260&gt;1,"Target",IF(A260="","T",IF(A260&gt;0,"Dormant","Disqualified"))))</f>
        <v>T</v>
      </c>
      <c r="F260" s="64"/>
      <c r="G260" s="65" t="str">
        <f aca="false">IF((R260&lt;Dashboard!$M$1),"Yes","No")</f>
        <v>Yes</v>
      </c>
      <c r="H260" s="61" t="n">
        <f aca="false">I260/100*J260</f>
        <v>0</v>
      </c>
      <c r="I260" s="59"/>
      <c r="J260" s="61" t="n">
        <f aca="false">K260*L260</f>
        <v>0</v>
      </c>
      <c r="K260" s="66"/>
      <c r="L260" s="67"/>
      <c r="M260" s="59"/>
      <c r="N260" s="68"/>
      <c r="O260" s="69" t="n">
        <f aca="false">SUMPRODUCT('Communication Log'!E$5:E$7=1,'Communication Log'!B$5:B$7=F260)</f>
        <v>0</v>
      </c>
      <c r="P260" s="69" t="n">
        <f aca="false">SUMPRODUCT('Communication Log'!E$5:E$7=2,'Communication Log'!B$5:B$7=F260)</f>
        <v>0</v>
      </c>
      <c r="Q260" s="69" t="n">
        <f aca="false">SUMPRODUCT('Communication Log'!E$5:E$7=3,'Communication Log'!B$5:B$7=F260)</f>
        <v>0</v>
      </c>
      <c r="R260" s="74"/>
      <c r="S260" s="71"/>
      <c r="T260" s="72" t="s">
        <v>84</v>
      </c>
      <c r="U260" s="73"/>
      <c r="V260" s="73"/>
      <c r="W260" s="64"/>
      <c r="X260" s="72" t="s">
        <v>84</v>
      </c>
      <c r="Y260" s="73"/>
      <c r="Z260" s="74"/>
      <c r="AA260" s="76"/>
      <c r="AB260" s="73"/>
      <c r="AC260" s="73"/>
      <c r="AD260" s="73"/>
      <c r="CY260" s="0"/>
      <c r="CZ260" s="0"/>
      <c r="DA260" s="0"/>
      <c r="DB260" s="0"/>
    </row>
    <row r="261" customFormat="false" ht="12.95" hidden="false" customHeight="true" outlineLevel="0" collapsed="false">
      <c r="A261" s="59"/>
      <c r="B261" s="60" t="n">
        <f aca="false">RANK(C261,C$4:C$504)</f>
        <v>6</v>
      </c>
      <c r="C261" s="61" t="n">
        <f aca="false">IF(AND(A261&gt;4,A261&lt;7),H261,0)</f>
        <v>0</v>
      </c>
      <c r="D261" s="62" t="str">
        <f aca="false">IF(A261&gt;6,'Sales Stage Names'!B$11,IF(A261&gt;5,'Sales Stage Names'!B$10,IF(A261&gt;4,'Sales Stage Names'!B$9,IF(A261&gt;3,'Sales Stage Names'!B$8,IF(A261&gt;2,'Sales Stage Names'!B$7,IF(A261&gt;1,'Sales Stage Names'!B$6,IF(A261&gt;0,'Sales Stage Names'!B$5,IF(A261="",'Sales Stage Names'!B$2,IF(A261&gt;-1,'Sales Stage Names'!B$4,'Sales Stage Names'!B$3)))))))))</f>
        <v>Not Assigned</v>
      </c>
      <c r="E261" s="63" t="str">
        <f aca="false">IF(A261&gt;6,"Customer",IF(A261&gt;1,"Target",IF(A261="","T",IF(A261&gt;0,"Dormant","Disqualified"))))</f>
        <v>T</v>
      </c>
      <c r="F261" s="64"/>
      <c r="G261" s="65" t="str">
        <f aca="false">IF((R261&lt;Dashboard!$M$1),"Yes","No")</f>
        <v>Yes</v>
      </c>
      <c r="H261" s="61" t="n">
        <f aca="false">I261/100*J261</f>
        <v>0</v>
      </c>
      <c r="I261" s="59"/>
      <c r="J261" s="61" t="n">
        <f aca="false">K261*L261</f>
        <v>0</v>
      </c>
      <c r="K261" s="66"/>
      <c r="L261" s="67"/>
      <c r="M261" s="59"/>
      <c r="N261" s="68"/>
      <c r="O261" s="69" t="n">
        <f aca="false">SUMPRODUCT('Communication Log'!E$5:E$7=1,'Communication Log'!B$5:B$7=F261)</f>
        <v>0</v>
      </c>
      <c r="P261" s="69" t="n">
        <f aca="false">SUMPRODUCT('Communication Log'!E$5:E$7=2,'Communication Log'!B$5:B$7=F261)</f>
        <v>0</v>
      </c>
      <c r="Q261" s="69" t="n">
        <f aca="false">SUMPRODUCT('Communication Log'!E$5:E$7=3,'Communication Log'!B$5:B$7=F261)</f>
        <v>0</v>
      </c>
      <c r="R261" s="74"/>
      <c r="S261" s="71"/>
      <c r="T261" s="72" t="s">
        <v>84</v>
      </c>
      <c r="U261" s="73"/>
      <c r="V261" s="73"/>
      <c r="W261" s="64"/>
      <c r="X261" s="72" t="s">
        <v>84</v>
      </c>
      <c r="Y261" s="73"/>
      <c r="Z261" s="74"/>
      <c r="AA261" s="76"/>
      <c r="AB261" s="73"/>
      <c r="AC261" s="73"/>
      <c r="AD261" s="73"/>
      <c r="CY261" s="0"/>
      <c r="CZ261" s="0"/>
      <c r="DA261" s="0"/>
      <c r="DB261" s="0"/>
    </row>
    <row r="262" customFormat="false" ht="12.95" hidden="false" customHeight="true" outlineLevel="0" collapsed="false">
      <c r="A262" s="59"/>
      <c r="B262" s="60" t="n">
        <f aca="false">RANK(C262,C$4:C$504)</f>
        <v>6</v>
      </c>
      <c r="C262" s="61" t="n">
        <f aca="false">IF(AND(A262&gt;4,A262&lt;7),H262,0)</f>
        <v>0</v>
      </c>
      <c r="D262" s="62" t="str">
        <f aca="false">IF(A262&gt;6,'Sales Stage Names'!B$11,IF(A262&gt;5,'Sales Stage Names'!B$10,IF(A262&gt;4,'Sales Stage Names'!B$9,IF(A262&gt;3,'Sales Stage Names'!B$8,IF(A262&gt;2,'Sales Stage Names'!B$7,IF(A262&gt;1,'Sales Stage Names'!B$6,IF(A262&gt;0,'Sales Stage Names'!B$5,IF(A262="",'Sales Stage Names'!B$2,IF(A262&gt;-1,'Sales Stage Names'!B$4,'Sales Stage Names'!B$3)))))))))</f>
        <v>Not Assigned</v>
      </c>
      <c r="E262" s="63" t="str">
        <f aca="false">IF(A262&gt;6,"Customer",IF(A262&gt;1,"Target",IF(A262="","T",IF(A262&gt;0,"Dormant","Disqualified"))))</f>
        <v>T</v>
      </c>
      <c r="F262" s="64"/>
      <c r="G262" s="65" t="str">
        <f aca="false">IF((R262&lt;Dashboard!$M$1),"Yes","No")</f>
        <v>Yes</v>
      </c>
      <c r="H262" s="61" t="n">
        <f aca="false">I262/100*J262</f>
        <v>0</v>
      </c>
      <c r="I262" s="59"/>
      <c r="J262" s="61" t="n">
        <f aca="false">K262*L262</f>
        <v>0</v>
      </c>
      <c r="K262" s="66"/>
      <c r="L262" s="67"/>
      <c r="M262" s="59"/>
      <c r="N262" s="68"/>
      <c r="O262" s="69" t="n">
        <f aca="false">SUMPRODUCT('Communication Log'!E$5:E$7=1,'Communication Log'!B$5:B$7=F262)</f>
        <v>0</v>
      </c>
      <c r="P262" s="69" t="n">
        <f aca="false">SUMPRODUCT('Communication Log'!E$5:E$7=2,'Communication Log'!B$5:B$7=F262)</f>
        <v>0</v>
      </c>
      <c r="Q262" s="69" t="n">
        <f aca="false">SUMPRODUCT('Communication Log'!E$5:E$7=3,'Communication Log'!B$5:B$7=F262)</f>
        <v>0</v>
      </c>
      <c r="R262" s="74"/>
      <c r="S262" s="71"/>
      <c r="T262" s="72" t="s">
        <v>84</v>
      </c>
      <c r="U262" s="73"/>
      <c r="V262" s="73"/>
      <c r="W262" s="64"/>
      <c r="X262" s="72" t="s">
        <v>84</v>
      </c>
      <c r="Y262" s="73"/>
      <c r="Z262" s="74"/>
      <c r="AA262" s="76"/>
      <c r="AB262" s="73"/>
      <c r="AC262" s="73"/>
      <c r="AD262" s="73"/>
      <c r="CY262" s="0"/>
      <c r="CZ262" s="0"/>
      <c r="DA262" s="0"/>
      <c r="DB262" s="0"/>
    </row>
    <row r="263" customFormat="false" ht="12.95" hidden="false" customHeight="true" outlineLevel="0" collapsed="false">
      <c r="A263" s="59"/>
      <c r="B263" s="60" t="n">
        <f aca="false">RANK(C263,C$4:C$504)</f>
        <v>6</v>
      </c>
      <c r="C263" s="61" t="n">
        <f aca="false">IF(AND(A263&gt;4,A263&lt;7),H263,0)</f>
        <v>0</v>
      </c>
      <c r="D263" s="62" t="str">
        <f aca="false">IF(A263&gt;6,'Sales Stage Names'!B$11,IF(A263&gt;5,'Sales Stage Names'!B$10,IF(A263&gt;4,'Sales Stage Names'!B$9,IF(A263&gt;3,'Sales Stage Names'!B$8,IF(A263&gt;2,'Sales Stage Names'!B$7,IF(A263&gt;1,'Sales Stage Names'!B$6,IF(A263&gt;0,'Sales Stage Names'!B$5,IF(A263="",'Sales Stage Names'!B$2,IF(A263&gt;-1,'Sales Stage Names'!B$4,'Sales Stage Names'!B$3)))))))))</f>
        <v>Not Assigned</v>
      </c>
      <c r="E263" s="63" t="str">
        <f aca="false">IF(A263&gt;6,"Customer",IF(A263&gt;1,"Target",IF(A263="","T",IF(A263&gt;0,"Dormant","Disqualified"))))</f>
        <v>T</v>
      </c>
      <c r="F263" s="64"/>
      <c r="G263" s="65" t="str">
        <f aca="false">IF((R263&lt;Dashboard!$M$1),"Yes","No")</f>
        <v>Yes</v>
      </c>
      <c r="H263" s="61" t="n">
        <f aca="false">I263/100*J263</f>
        <v>0</v>
      </c>
      <c r="I263" s="59"/>
      <c r="J263" s="61" t="n">
        <f aca="false">K263*L263</f>
        <v>0</v>
      </c>
      <c r="K263" s="66"/>
      <c r="L263" s="67"/>
      <c r="M263" s="59"/>
      <c r="N263" s="68"/>
      <c r="O263" s="69" t="n">
        <f aca="false">SUMPRODUCT('Communication Log'!E$5:E$7=1,'Communication Log'!B$5:B$7=F263)</f>
        <v>0</v>
      </c>
      <c r="P263" s="69" t="n">
        <f aca="false">SUMPRODUCT('Communication Log'!E$5:E$7=2,'Communication Log'!B$5:B$7=F263)</f>
        <v>0</v>
      </c>
      <c r="Q263" s="69" t="n">
        <f aca="false">SUMPRODUCT('Communication Log'!E$5:E$7=3,'Communication Log'!B$5:B$7=F263)</f>
        <v>0</v>
      </c>
      <c r="R263" s="74"/>
      <c r="S263" s="71"/>
      <c r="T263" s="72" t="s">
        <v>84</v>
      </c>
      <c r="U263" s="73"/>
      <c r="V263" s="73"/>
      <c r="W263" s="64"/>
      <c r="X263" s="72" t="s">
        <v>84</v>
      </c>
      <c r="Y263" s="73"/>
      <c r="Z263" s="74"/>
      <c r="AA263" s="76"/>
      <c r="AB263" s="73"/>
      <c r="AC263" s="73"/>
      <c r="AD263" s="73"/>
      <c r="CY263" s="0"/>
      <c r="CZ263" s="0"/>
      <c r="DA263" s="0"/>
      <c r="DB263" s="0"/>
    </row>
    <row r="264" customFormat="false" ht="12.95" hidden="false" customHeight="true" outlineLevel="0" collapsed="false">
      <c r="A264" s="59"/>
      <c r="B264" s="60" t="n">
        <f aca="false">RANK(C264,C$4:C$504)</f>
        <v>6</v>
      </c>
      <c r="C264" s="61" t="n">
        <f aca="false">IF(AND(A264&gt;4,A264&lt;7),H264,0)</f>
        <v>0</v>
      </c>
      <c r="D264" s="62" t="str">
        <f aca="false">IF(A264&gt;6,'Sales Stage Names'!B$11,IF(A264&gt;5,'Sales Stage Names'!B$10,IF(A264&gt;4,'Sales Stage Names'!B$9,IF(A264&gt;3,'Sales Stage Names'!B$8,IF(A264&gt;2,'Sales Stage Names'!B$7,IF(A264&gt;1,'Sales Stage Names'!B$6,IF(A264&gt;0,'Sales Stage Names'!B$5,IF(A264="",'Sales Stage Names'!B$2,IF(A264&gt;-1,'Sales Stage Names'!B$4,'Sales Stage Names'!B$3)))))))))</f>
        <v>Not Assigned</v>
      </c>
      <c r="E264" s="63" t="str">
        <f aca="false">IF(A264&gt;6,"Customer",IF(A264&gt;1,"Target",IF(A264="","T",IF(A264&gt;0,"Dormant","Disqualified"))))</f>
        <v>T</v>
      </c>
      <c r="F264" s="64"/>
      <c r="G264" s="65" t="str">
        <f aca="false">IF((R264&lt;Dashboard!$M$1),"Yes","No")</f>
        <v>Yes</v>
      </c>
      <c r="H264" s="61" t="n">
        <f aca="false">I264/100*J264</f>
        <v>0</v>
      </c>
      <c r="I264" s="59"/>
      <c r="J264" s="61" t="n">
        <f aca="false">K264*L264</f>
        <v>0</v>
      </c>
      <c r="K264" s="66"/>
      <c r="L264" s="67"/>
      <c r="M264" s="59"/>
      <c r="N264" s="68"/>
      <c r="O264" s="69" t="n">
        <f aca="false">SUMPRODUCT('Communication Log'!E$5:E$7=1,'Communication Log'!B$5:B$7=F264)</f>
        <v>0</v>
      </c>
      <c r="P264" s="69" t="n">
        <f aca="false">SUMPRODUCT('Communication Log'!E$5:E$7=2,'Communication Log'!B$5:B$7=F264)</f>
        <v>0</v>
      </c>
      <c r="Q264" s="69" t="n">
        <f aca="false">SUMPRODUCT('Communication Log'!E$5:E$7=3,'Communication Log'!B$5:B$7=F264)</f>
        <v>0</v>
      </c>
      <c r="R264" s="74"/>
      <c r="S264" s="71"/>
      <c r="T264" s="72" t="s">
        <v>84</v>
      </c>
      <c r="U264" s="73"/>
      <c r="V264" s="73"/>
      <c r="W264" s="64"/>
      <c r="X264" s="72" t="s">
        <v>84</v>
      </c>
      <c r="Y264" s="73"/>
      <c r="Z264" s="74"/>
      <c r="AA264" s="76"/>
      <c r="AB264" s="73"/>
      <c r="AC264" s="73"/>
      <c r="AD264" s="73"/>
      <c r="CY264" s="0"/>
      <c r="CZ264" s="0"/>
      <c r="DA264" s="0"/>
      <c r="DB264" s="0"/>
    </row>
    <row r="265" customFormat="false" ht="12.95" hidden="false" customHeight="true" outlineLevel="0" collapsed="false">
      <c r="A265" s="59"/>
      <c r="B265" s="60" t="n">
        <f aca="false">RANK(C265,C$4:C$504)</f>
        <v>6</v>
      </c>
      <c r="C265" s="61" t="n">
        <f aca="false">IF(AND(A265&gt;4,A265&lt;7),H265,0)</f>
        <v>0</v>
      </c>
      <c r="D265" s="62" t="str">
        <f aca="false">IF(A265&gt;6,'Sales Stage Names'!B$11,IF(A265&gt;5,'Sales Stage Names'!B$10,IF(A265&gt;4,'Sales Stage Names'!B$9,IF(A265&gt;3,'Sales Stage Names'!B$8,IF(A265&gt;2,'Sales Stage Names'!B$7,IF(A265&gt;1,'Sales Stage Names'!B$6,IF(A265&gt;0,'Sales Stage Names'!B$5,IF(A265="",'Sales Stage Names'!B$2,IF(A265&gt;-1,'Sales Stage Names'!B$4,'Sales Stage Names'!B$3)))))))))</f>
        <v>Not Assigned</v>
      </c>
      <c r="E265" s="63" t="str">
        <f aca="false">IF(A265&gt;6,"Customer",IF(A265&gt;1,"Target",IF(A265="","T",IF(A265&gt;0,"Dormant","Disqualified"))))</f>
        <v>T</v>
      </c>
      <c r="F265" s="64"/>
      <c r="G265" s="65" t="str">
        <f aca="false">IF((R265&lt;Dashboard!$M$1),"Yes","No")</f>
        <v>Yes</v>
      </c>
      <c r="H265" s="61" t="n">
        <f aca="false">I265/100*J265</f>
        <v>0</v>
      </c>
      <c r="I265" s="59"/>
      <c r="J265" s="61" t="n">
        <f aca="false">K265*L265</f>
        <v>0</v>
      </c>
      <c r="K265" s="66"/>
      <c r="L265" s="67"/>
      <c r="M265" s="59"/>
      <c r="N265" s="68"/>
      <c r="O265" s="69" t="n">
        <f aca="false">SUMPRODUCT('Communication Log'!E$5:E$7=1,'Communication Log'!B$5:B$7=F265)</f>
        <v>0</v>
      </c>
      <c r="P265" s="69" t="n">
        <f aca="false">SUMPRODUCT('Communication Log'!E$5:E$7=2,'Communication Log'!B$5:B$7=F265)</f>
        <v>0</v>
      </c>
      <c r="Q265" s="69" t="n">
        <f aca="false">SUMPRODUCT('Communication Log'!E$5:E$7=3,'Communication Log'!B$5:B$7=F265)</f>
        <v>0</v>
      </c>
      <c r="R265" s="74"/>
      <c r="S265" s="71"/>
      <c r="T265" s="72" t="s">
        <v>84</v>
      </c>
      <c r="U265" s="73"/>
      <c r="V265" s="73"/>
      <c r="W265" s="64"/>
      <c r="X265" s="72" t="s">
        <v>84</v>
      </c>
      <c r="Y265" s="73"/>
      <c r="Z265" s="74"/>
      <c r="AA265" s="76"/>
      <c r="AB265" s="73"/>
      <c r="AC265" s="73"/>
      <c r="AD265" s="73"/>
      <c r="CY265" s="0"/>
      <c r="CZ265" s="0"/>
      <c r="DA265" s="0"/>
      <c r="DB265" s="0"/>
    </row>
    <row r="266" customFormat="false" ht="12.95" hidden="false" customHeight="true" outlineLevel="0" collapsed="false">
      <c r="A266" s="59"/>
      <c r="B266" s="60" t="n">
        <f aca="false">RANK(C266,C$4:C$504)</f>
        <v>6</v>
      </c>
      <c r="C266" s="61" t="n">
        <f aca="false">IF(AND(A266&gt;4,A266&lt;7),H266,0)</f>
        <v>0</v>
      </c>
      <c r="D266" s="62" t="str">
        <f aca="false">IF(A266&gt;6,'Sales Stage Names'!B$11,IF(A266&gt;5,'Sales Stage Names'!B$10,IF(A266&gt;4,'Sales Stage Names'!B$9,IF(A266&gt;3,'Sales Stage Names'!B$8,IF(A266&gt;2,'Sales Stage Names'!B$7,IF(A266&gt;1,'Sales Stage Names'!B$6,IF(A266&gt;0,'Sales Stage Names'!B$5,IF(A266="",'Sales Stage Names'!B$2,IF(A266&gt;-1,'Sales Stage Names'!B$4,'Sales Stage Names'!B$3)))))))))</f>
        <v>Not Assigned</v>
      </c>
      <c r="E266" s="63" t="str">
        <f aca="false">IF(A266&gt;6,"Customer",IF(A266&gt;1,"Target",IF(A266="","T",IF(A266&gt;0,"Dormant","Disqualified"))))</f>
        <v>T</v>
      </c>
      <c r="F266" s="64"/>
      <c r="G266" s="65" t="str">
        <f aca="false">IF((R266&lt;Dashboard!$M$1),"Yes","No")</f>
        <v>Yes</v>
      </c>
      <c r="H266" s="61" t="n">
        <f aca="false">I266/100*J266</f>
        <v>0</v>
      </c>
      <c r="I266" s="59"/>
      <c r="J266" s="61" t="n">
        <f aca="false">K266*L266</f>
        <v>0</v>
      </c>
      <c r="K266" s="66"/>
      <c r="L266" s="67"/>
      <c r="M266" s="59"/>
      <c r="N266" s="68"/>
      <c r="O266" s="69" t="n">
        <f aca="false">SUMPRODUCT('Communication Log'!E$5:E$7=1,'Communication Log'!B$5:B$7=F266)</f>
        <v>0</v>
      </c>
      <c r="P266" s="69" t="n">
        <f aca="false">SUMPRODUCT('Communication Log'!E$5:E$7=2,'Communication Log'!B$5:B$7=F266)</f>
        <v>0</v>
      </c>
      <c r="Q266" s="69" t="n">
        <f aca="false">SUMPRODUCT('Communication Log'!E$5:E$7=3,'Communication Log'!B$5:B$7=F266)</f>
        <v>0</v>
      </c>
      <c r="R266" s="74"/>
      <c r="S266" s="71"/>
      <c r="T266" s="72" t="s">
        <v>84</v>
      </c>
      <c r="U266" s="73"/>
      <c r="V266" s="73"/>
      <c r="W266" s="64"/>
      <c r="X266" s="72" t="s">
        <v>84</v>
      </c>
      <c r="Y266" s="73"/>
      <c r="Z266" s="74"/>
      <c r="AA266" s="76"/>
      <c r="AB266" s="73"/>
      <c r="AC266" s="73"/>
      <c r="AD266" s="73"/>
      <c r="CY266" s="0"/>
      <c r="CZ266" s="0"/>
      <c r="DA266" s="0"/>
      <c r="DB266" s="0"/>
    </row>
    <row r="267" customFormat="false" ht="12.95" hidden="false" customHeight="true" outlineLevel="0" collapsed="false">
      <c r="A267" s="59"/>
      <c r="B267" s="60" t="n">
        <f aca="false">RANK(C267,C$4:C$504)</f>
        <v>6</v>
      </c>
      <c r="C267" s="61" t="n">
        <f aca="false">IF(AND(A267&gt;4,A267&lt;7),H267,0)</f>
        <v>0</v>
      </c>
      <c r="D267" s="62" t="str">
        <f aca="false">IF(A267&gt;6,'Sales Stage Names'!B$11,IF(A267&gt;5,'Sales Stage Names'!B$10,IF(A267&gt;4,'Sales Stage Names'!B$9,IF(A267&gt;3,'Sales Stage Names'!B$8,IF(A267&gt;2,'Sales Stage Names'!B$7,IF(A267&gt;1,'Sales Stage Names'!B$6,IF(A267&gt;0,'Sales Stage Names'!B$5,IF(A267="",'Sales Stage Names'!B$2,IF(A267&gt;-1,'Sales Stage Names'!B$4,'Sales Stage Names'!B$3)))))))))</f>
        <v>Not Assigned</v>
      </c>
      <c r="E267" s="63" t="str">
        <f aca="false">IF(A267&gt;6,"Customer",IF(A267&gt;1,"Target",IF(A267="","T",IF(A267&gt;0,"Dormant","Disqualified"))))</f>
        <v>T</v>
      </c>
      <c r="F267" s="64"/>
      <c r="G267" s="65" t="str">
        <f aca="false">IF((R267&lt;Dashboard!$M$1),"Yes","No")</f>
        <v>Yes</v>
      </c>
      <c r="H267" s="61" t="n">
        <f aca="false">I267/100*J267</f>
        <v>0</v>
      </c>
      <c r="I267" s="59"/>
      <c r="J267" s="61" t="n">
        <f aca="false">K267*L267</f>
        <v>0</v>
      </c>
      <c r="K267" s="66"/>
      <c r="L267" s="67"/>
      <c r="M267" s="59"/>
      <c r="N267" s="68"/>
      <c r="O267" s="69" t="n">
        <f aca="false">SUMPRODUCT('Communication Log'!E$5:E$7=1,'Communication Log'!B$5:B$7=F267)</f>
        <v>0</v>
      </c>
      <c r="P267" s="69" t="n">
        <f aca="false">SUMPRODUCT('Communication Log'!E$5:E$7=2,'Communication Log'!B$5:B$7=F267)</f>
        <v>0</v>
      </c>
      <c r="Q267" s="69" t="n">
        <f aca="false">SUMPRODUCT('Communication Log'!E$5:E$7=3,'Communication Log'!B$5:B$7=F267)</f>
        <v>0</v>
      </c>
      <c r="R267" s="74"/>
      <c r="S267" s="71"/>
      <c r="T267" s="72" t="s">
        <v>84</v>
      </c>
      <c r="U267" s="73"/>
      <c r="V267" s="73"/>
      <c r="W267" s="64"/>
      <c r="X267" s="72" t="s">
        <v>84</v>
      </c>
      <c r="Y267" s="73"/>
      <c r="Z267" s="74"/>
      <c r="AA267" s="76"/>
      <c r="AB267" s="73"/>
      <c r="AC267" s="73"/>
      <c r="AD267" s="73"/>
      <c r="CY267" s="0"/>
      <c r="CZ267" s="0"/>
      <c r="DA267" s="0"/>
      <c r="DB267" s="0"/>
    </row>
    <row r="268" customFormat="false" ht="12.95" hidden="false" customHeight="true" outlineLevel="0" collapsed="false">
      <c r="A268" s="59"/>
      <c r="B268" s="60" t="n">
        <f aca="false">RANK(C268,C$4:C$504)</f>
        <v>6</v>
      </c>
      <c r="C268" s="61" t="n">
        <f aca="false">IF(AND(A268&gt;4,A268&lt;7),H268,0)</f>
        <v>0</v>
      </c>
      <c r="D268" s="62" t="str">
        <f aca="false">IF(A268&gt;6,'Sales Stage Names'!B$11,IF(A268&gt;5,'Sales Stage Names'!B$10,IF(A268&gt;4,'Sales Stage Names'!B$9,IF(A268&gt;3,'Sales Stage Names'!B$8,IF(A268&gt;2,'Sales Stage Names'!B$7,IF(A268&gt;1,'Sales Stage Names'!B$6,IF(A268&gt;0,'Sales Stage Names'!B$5,IF(A268="",'Sales Stage Names'!B$2,IF(A268&gt;-1,'Sales Stage Names'!B$4,'Sales Stage Names'!B$3)))))))))</f>
        <v>Not Assigned</v>
      </c>
      <c r="E268" s="63" t="str">
        <f aca="false">IF(A268&gt;6,"Customer",IF(A268&gt;1,"Target",IF(A268="","T",IF(A268&gt;0,"Dormant","Disqualified"))))</f>
        <v>T</v>
      </c>
      <c r="F268" s="64"/>
      <c r="G268" s="65" t="str">
        <f aca="false">IF((R268&lt;Dashboard!$M$1),"Yes","No")</f>
        <v>Yes</v>
      </c>
      <c r="H268" s="61" t="n">
        <f aca="false">I268/100*J268</f>
        <v>0</v>
      </c>
      <c r="I268" s="59"/>
      <c r="J268" s="61" t="n">
        <f aca="false">K268*L268</f>
        <v>0</v>
      </c>
      <c r="K268" s="66"/>
      <c r="L268" s="67"/>
      <c r="M268" s="59"/>
      <c r="N268" s="68"/>
      <c r="O268" s="69" t="n">
        <f aca="false">SUMPRODUCT('Communication Log'!E$5:E$7=1,'Communication Log'!B$5:B$7=F268)</f>
        <v>0</v>
      </c>
      <c r="P268" s="69" t="n">
        <f aca="false">SUMPRODUCT('Communication Log'!E$5:E$7=2,'Communication Log'!B$5:B$7=F268)</f>
        <v>0</v>
      </c>
      <c r="Q268" s="69" t="n">
        <f aca="false">SUMPRODUCT('Communication Log'!E$5:E$7=3,'Communication Log'!B$5:B$7=F268)</f>
        <v>0</v>
      </c>
      <c r="R268" s="74"/>
      <c r="S268" s="71"/>
      <c r="T268" s="72" t="s">
        <v>84</v>
      </c>
      <c r="U268" s="73"/>
      <c r="V268" s="73"/>
      <c r="W268" s="64"/>
      <c r="X268" s="72" t="s">
        <v>84</v>
      </c>
      <c r="Y268" s="73"/>
      <c r="Z268" s="74"/>
      <c r="AA268" s="76"/>
      <c r="AB268" s="73"/>
      <c r="AC268" s="73"/>
      <c r="AD268" s="73"/>
      <c r="CY268" s="0"/>
      <c r="CZ268" s="0"/>
      <c r="DA268" s="0"/>
      <c r="DB268" s="0"/>
    </row>
    <row r="269" customFormat="false" ht="12.95" hidden="false" customHeight="true" outlineLevel="0" collapsed="false">
      <c r="A269" s="59"/>
      <c r="B269" s="60" t="n">
        <f aca="false">RANK(C269,C$4:C$504)</f>
        <v>6</v>
      </c>
      <c r="C269" s="61" t="n">
        <f aca="false">IF(AND(A269&gt;4,A269&lt;7),H269,0)</f>
        <v>0</v>
      </c>
      <c r="D269" s="62" t="str">
        <f aca="false">IF(A269&gt;6,'Sales Stage Names'!B$11,IF(A269&gt;5,'Sales Stage Names'!B$10,IF(A269&gt;4,'Sales Stage Names'!B$9,IF(A269&gt;3,'Sales Stage Names'!B$8,IF(A269&gt;2,'Sales Stage Names'!B$7,IF(A269&gt;1,'Sales Stage Names'!B$6,IF(A269&gt;0,'Sales Stage Names'!B$5,IF(A269="",'Sales Stage Names'!B$2,IF(A269&gt;-1,'Sales Stage Names'!B$4,'Sales Stage Names'!B$3)))))))))</f>
        <v>Not Assigned</v>
      </c>
      <c r="E269" s="63" t="str">
        <f aca="false">IF(A269&gt;6,"Customer",IF(A269&gt;1,"Target",IF(A269="","T",IF(A269&gt;0,"Dormant","Disqualified"))))</f>
        <v>T</v>
      </c>
      <c r="F269" s="64"/>
      <c r="G269" s="65" t="str">
        <f aca="false">IF((R269&lt;Dashboard!$M$1),"Yes","No")</f>
        <v>Yes</v>
      </c>
      <c r="H269" s="61" t="n">
        <f aca="false">I269/100*J269</f>
        <v>0</v>
      </c>
      <c r="I269" s="59"/>
      <c r="J269" s="61" t="n">
        <f aca="false">K269*L269</f>
        <v>0</v>
      </c>
      <c r="K269" s="66"/>
      <c r="L269" s="67"/>
      <c r="M269" s="59"/>
      <c r="N269" s="68"/>
      <c r="O269" s="69" t="n">
        <f aca="false">SUMPRODUCT('Communication Log'!E$5:E$7=1,'Communication Log'!B$5:B$7=F269)</f>
        <v>0</v>
      </c>
      <c r="P269" s="69" t="n">
        <f aca="false">SUMPRODUCT('Communication Log'!E$5:E$7=2,'Communication Log'!B$5:B$7=F269)</f>
        <v>0</v>
      </c>
      <c r="Q269" s="69" t="n">
        <f aca="false">SUMPRODUCT('Communication Log'!E$5:E$7=3,'Communication Log'!B$5:B$7=F269)</f>
        <v>0</v>
      </c>
      <c r="R269" s="74"/>
      <c r="S269" s="71"/>
      <c r="T269" s="72" t="s">
        <v>84</v>
      </c>
      <c r="U269" s="73"/>
      <c r="V269" s="73"/>
      <c r="W269" s="64"/>
      <c r="X269" s="72" t="s">
        <v>84</v>
      </c>
      <c r="Y269" s="73"/>
      <c r="Z269" s="74"/>
      <c r="AA269" s="76"/>
      <c r="AB269" s="73"/>
      <c r="AC269" s="73"/>
      <c r="AD269" s="73"/>
      <c r="CY269" s="0"/>
      <c r="CZ269" s="0"/>
      <c r="DA269" s="0"/>
      <c r="DB269" s="0"/>
    </row>
    <row r="270" customFormat="false" ht="12.95" hidden="false" customHeight="true" outlineLevel="0" collapsed="false">
      <c r="A270" s="59"/>
      <c r="B270" s="60" t="n">
        <f aca="false">RANK(C270,C$4:C$504)</f>
        <v>6</v>
      </c>
      <c r="C270" s="61" t="n">
        <f aca="false">IF(AND(A270&gt;4,A270&lt;7),H270,0)</f>
        <v>0</v>
      </c>
      <c r="D270" s="62" t="str">
        <f aca="false">IF(A270&gt;6,'Sales Stage Names'!B$11,IF(A270&gt;5,'Sales Stage Names'!B$10,IF(A270&gt;4,'Sales Stage Names'!B$9,IF(A270&gt;3,'Sales Stage Names'!B$8,IF(A270&gt;2,'Sales Stage Names'!B$7,IF(A270&gt;1,'Sales Stage Names'!B$6,IF(A270&gt;0,'Sales Stage Names'!B$5,IF(A270="",'Sales Stage Names'!B$2,IF(A270&gt;-1,'Sales Stage Names'!B$4,'Sales Stage Names'!B$3)))))))))</f>
        <v>Not Assigned</v>
      </c>
      <c r="E270" s="63" t="str">
        <f aca="false">IF(A270&gt;6,"Customer",IF(A270&gt;1,"Target",IF(A270="","T",IF(A270&gt;0,"Dormant","Disqualified"))))</f>
        <v>T</v>
      </c>
      <c r="F270" s="64"/>
      <c r="G270" s="65" t="str">
        <f aca="false">IF((R270&lt;Dashboard!$M$1),"Yes","No")</f>
        <v>Yes</v>
      </c>
      <c r="H270" s="61" t="n">
        <f aca="false">I270/100*J270</f>
        <v>0</v>
      </c>
      <c r="I270" s="59"/>
      <c r="J270" s="61" t="n">
        <f aca="false">K270*L270</f>
        <v>0</v>
      </c>
      <c r="K270" s="66"/>
      <c r="L270" s="67"/>
      <c r="M270" s="59"/>
      <c r="N270" s="68"/>
      <c r="O270" s="69" t="n">
        <f aca="false">SUMPRODUCT('Communication Log'!E$5:E$7=1,'Communication Log'!B$5:B$7=F270)</f>
        <v>0</v>
      </c>
      <c r="P270" s="69" t="n">
        <f aca="false">SUMPRODUCT('Communication Log'!E$5:E$7=2,'Communication Log'!B$5:B$7=F270)</f>
        <v>0</v>
      </c>
      <c r="Q270" s="69" t="n">
        <f aca="false">SUMPRODUCT('Communication Log'!E$5:E$7=3,'Communication Log'!B$5:B$7=F270)</f>
        <v>0</v>
      </c>
      <c r="R270" s="74"/>
      <c r="S270" s="71"/>
      <c r="T270" s="72" t="s">
        <v>84</v>
      </c>
      <c r="U270" s="73"/>
      <c r="V270" s="73"/>
      <c r="W270" s="64"/>
      <c r="X270" s="72" t="s">
        <v>84</v>
      </c>
      <c r="Y270" s="73"/>
      <c r="Z270" s="74"/>
      <c r="AA270" s="76"/>
      <c r="AB270" s="73"/>
      <c r="AC270" s="73"/>
      <c r="AD270" s="73"/>
      <c r="CY270" s="0"/>
      <c r="CZ270" s="0"/>
      <c r="DA270" s="0"/>
      <c r="DB270" s="0"/>
    </row>
    <row r="271" customFormat="false" ht="12.95" hidden="false" customHeight="true" outlineLevel="0" collapsed="false">
      <c r="A271" s="59"/>
      <c r="B271" s="60" t="n">
        <f aca="false">RANK(C271,C$4:C$504)</f>
        <v>6</v>
      </c>
      <c r="C271" s="61" t="n">
        <f aca="false">IF(AND(A271&gt;4,A271&lt;7),H271,0)</f>
        <v>0</v>
      </c>
      <c r="D271" s="62" t="str">
        <f aca="false">IF(A271&gt;6,'Sales Stage Names'!B$11,IF(A271&gt;5,'Sales Stage Names'!B$10,IF(A271&gt;4,'Sales Stage Names'!B$9,IF(A271&gt;3,'Sales Stage Names'!B$8,IF(A271&gt;2,'Sales Stage Names'!B$7,IF(A271&gt;1,'Sales Stage Names'!B$6,IF(A271&gt;0,'Sales Stage Names'!B$5,IF(A271="",'Sales Stage Names'!B$2,IF(A271&gt;-1,'Sales Stage Names'!B$4,'Sales Stage Names'!B$3)))))))))</f>
        <v>Not Assigned</v>
      </c>
      <c r="E271" s="63" t="str">
        <f aca="false">IF(A271&gt;6,"Customer",IF(A271&gt;1,"Target",IF(A271="","T",IF(A271&gt;0,"Dormant","Disqualified"))))</f>
        <v>T</v>
      </c>
      <c r="F271" s="64"/>
      <c r="G271" s="65" t="str">
        <f aca="false">IF((R271&lt;Dashboard!$M$1),"Yes","No")</f>
        <v>Yes</v>
      </c>
      <c r="H271" s="61" t="n">
        <f aca="false">I271/100*J271</f>
        <v>0</v>
      </c>
      <c r="I271" s="59"/>
      <c r="J271" s="61" t="n">
        <f aca="false">K271*L271</f>
        <v>0</v>
      </c>
      <c r="K271" s="66"/>
      <c r="L271" s="67"/>
      <c r="M271" s="59"/>
      <c r="N271" s="68"/>
      <c r="O271" s="69" t="n">
        <f aca="false">SUMPRODUCT('Communication Log'!E$5:E$7=1,'Communication Log'!B$5:B$7=F271)</f>
        <v>0</v>
      </c>
      <c r="P271" s="69" t="n">
        <f aca="false">SUMPRODUCT('Communication Log'!E$5:E$7=2,'Communication Log'!B$5:B$7=F271)</f>
        <v>0</v>
      </c>
      <c r="Q271" s="69" t="n">
        <f aca="false">SUMPRODUCT('Communication Log'!E$5:E$7=3,'Communication Log'!B$5:B$7=F271)</f>
        <v>0</v>
      </c>
      <c r="R271" s="74"/>
      <c r="S271" s="71"/>
      <c r="T271" s="72" t="s">
        <v>84</v>
      </c>
      <c r="U271" s="73"/>
      <c r="V271" s="73"/>
      <c r="W271" s="64"/>
      <c r="X271" s="72" t="s">
        <v>84</v>
      </c>
      <c r="Y271" s="73"/>
      <c r="Z271" s="74"/>
      <c r="AA271" s="76"/>
      <c r="AB271" s="73"/>
      <c r="AC271" s="73"/>
      <c r="AD271" s="73"/>
      <c r="CY271" s="0"/>
      <c r="CZ271" s="0"/>
      <c r="DA271" s="0"/>
      <c r="DB271" s="0"/>
    </row>
    <row r="272" customFormat="false" ht="12.95" hidden="false" customHeight="true" outlineLevel="0" collapsed="false">
      <c r="A272" s="59"/>
      <c r="B272" s="60" t="n">
        <f aca="false">RANK(C272,C$4:C$504)</f>
        <v>6</v>
      </c>
      <c r="C272" s="61" t="n">
        <f aca="false">IF(AND(A272&gt;4,A272&lt;7),H272,0)</f>
        <v>0</v>
      </c>
      <c r="D272" s="62" t="str">
        <f aca="false">IF(A272&gt;6,'Sales Stage Names'!B$11,IF(A272&gt;5,'Sales Stage Names'!B$10,IF(A272&gt;4,'Sales Stage Names'!B$9,IF(A272&gt;3,'Sales Stage Names'!B$8,IF(A272&gt;2,'Sales Stage Names'!B$7,IF(A272&gt;1,'Sales Stage Names'!B$6,IF(A272&gt;0,'Sales Stage Names'!B$5,IF(A272="",'Sales Stage Names'!B$2,IF(A272&gt;-1,'Sales Stage Names'!B$4,'Sales Stage Names'!B$3)))))))))</f>
        <v>Not Assigned</v>
      </c>
      <c r="E272" s="63" t="str">
        <f aca="false">IF(A272&gt;6,"Customer",IF(A272&gt;1,"Target",IF(A272="","T",IF(A272&gt;0,"Dormant","Disqualified"))))</f>
        <v>T</v>
      </c>
      <c r="F272" s="64"/>
      <c r="G272" s="65" t="str">
        <f aca="false">IF((R272&lt;Dashboard!$M$1),"Yes","No")</f>
        <v>Yes</v>
      </c>
      <c r="H272" s="61" t="n">
        <f aca="false">I272/100*J272</f>
        <v>0</v>
      </c>
      <c r="I272" s="59"/>
      <c r="J272" s="61" t="n">
        <f aca="false">K272*L272</f>
        <v>0</v>
      </c>
      <c r="K272" s="66"/>
      <c r="L272" s="67"/>
      <c r="M272" s="59"/>
      <c r="N272" s="68"/>
      <c r="O272" s="69" t="n">
        <f aca="false">SUMPRODUCT('Communication Log'!E$5:E$7=1,'Communication Log'!B$5:B$7=F272)</f>
        <v>0</v>
      </c>
      <c r="P272" s="69" t="n">
        <f aca="false">SUMPRODUCT('Communication Log'!E$5:E$7=2,'Communication Log'!B$5:B$7=F272)</f>
        <v>0</v>
      </c>
      <c r="Q272" s="69" t="n">
        <f aca="false">SUMPRODUCT('Communication Log'!E$5:E$7=3,'Communication Log'!B$5:B$7=F272)</f>
        <v>0</v>
      </c>
      <c r="R272" s="74"/>
      <c r="S272" s="71"/>
      <c r="T272" s="72" t="s">
        <v>84</v>
      </c>
      <c r="U272" s="73"/>
      <c r="V272" s="73"/>
      <c r="W272" s="64"/>
      <c r="X272" s="72" t="s">
        <v>84</v>
      </c>
      <c r="Y272" s="73"/>
      <c r="Z272" s="74"/>
      <c r="AA272" s="76"/>
      <c r="AB272" s="73"/>
      <c r="AC272" s="73"/>
      <c r="AD272" s="73"/>
      <c r="CY272" s="0"/>
      <c r="CZ272" s="0"/>
      <c r="DA272" s="0"/>
      <c r="DB272" s="0"/>
    </row>
    <row r="273" customFormat="false" ht="12.95" hidden="false" customHeight="true" outlineLevel="0" collapsed="false">
      <c r="A273" s="59"/>
      <c r="B273" s="60" t="n">
        <f aca="false">RANK(C273,C$4:C$504)</f>
        <v>6</v>
      </c>
      <c r="C273" s="61" t="n">
        <f aca="false">IF(AND(A273&gt;4,A273&lt;7),H273,0)</f>
        <v>0</v>
      </c>
      <c r="D273" s="62" t="str">
        <f aca="false">IF(A273&gt;6,'Sales Stage Names'!B$11,IF(A273&gt;5,'Sales Stage Names'!B$10,IF(A273&gt;4,'Sales Stage Names'!B$9,IF(A273&gt;3,'Sales Stage Names'!B$8,IF(A273&gt;2,'Sales Stage Names'!B$7,IF(A273&gt;1,'Sales Stage Names'!B$6,IF(A273&gt;0,'Sales Stage Names'!B$5,IF(A273="",'Sales Stage Names'!B$2,IF(A273&gt;-1,'Sales Stage Names'!B$4,'Sales Stage Names'!B$3)))))))))</f>
        <v>Not Assigned</v>
      </c>
      <c r="E273" s="63" t="str">
        <f aca="false">IF(A273&gt;6,"Customer",IF(A273&gt;1,"Target",IF(A273="","T",IF(A273&gt;0,"Dormant","Disqualified"))))</f>
        <v>T</v>
      </c>
      <c r="F273" s="64"/>
      <c r="G273" s="65" t="str">
        <f aca="false">IF((R273&lt;Dashboard!$M$1),"Yes","No")</f>
        <v>Yes</v>
      </c>
      <c r="H273" s="61" t="n">
        <f aca="false">I273/100*J273</f>
        <v>0</v>
      </c>
      <c r="I273" s="59"/>
      <c r="J273" s="61" t="n">
        <f aca="false">K273*L273</f>
        <v>0</v>
      </c>
      <c r="K273" s="66"/>
      <c r="L273" s="67"/>
      <c r="M273" s="59"/>
      <c r="N273" s="68"/>
      <c r="O273" s="69" t="n">
        <f aca="false">SUMPRODUCT('Communication Log'!E$5:E$7=1,'Communication Log'!B$5:B$7=F273)</f>
        <v>0</v>
      </c>
      <c r="P273" s="69" t="n">
        <f aca="false">SUMPRODUCT('Communication Log'!E$5:E$7=2,'Communication Log'!B$5:B$7=F273)</f>
        <v>0</v>
      </c>
      <c r="Q273" s="69" t="n">
        <f aca="false">SUMPRODUCT('Communication Log'!E$5:E$7=3,'Communication Log'!B$5:B$7=F273)</f>
        <v>0</v>
      </c>
      <c r="R273" s="74"/>
      <c r="S273" s="71"/>
      <c r="T273" s="72" t="s">
        <v>84</v>
      </c>
      <c r="U273" s="73"/>
      <c r="V273" s="73"/>
      <c r="W273" s="64"/>
      <c r="X273" s="72" t="s">
        <v>84</v>
      </c>
      <c r="Y273" s="73"/>
      <c r="Z273" s="74"/>
      <c r="AA273" s="76"/>
      <c r="AB273" s="73"/>
      <c r="AC273" s="73"/>
      <c r="AD273" s="73"/>
      <c r="CY273" s="0"/>
      <c r="CZ273" s="0"/>
      <c r="DA273" s="0"/>
      <c r="DB273" s="0"/>
    </row>
    <row r="274" customFormat="false" ht="12.95" hidden="false" customHeight="true" outlineLevel="0" collapsed="false">
      <c r="A274" s="59"/>
      <c r="B274" s="60" t="n">
        <f aca="false">RANK(C274,C$4:C$504)</f>
        <v>6</v>
      </c>
      <c r="C274" s="61" t="n">
        <f aca="false">IF(AND(A274&gt;4,A274&lt;7),H274,0)</f>
        <v>0</v>
      </c>
      <c r="D274" s="62" t="str">
        <f aca="false">IF(A274&gt;6,'Sales Stage Names'!B$11,IF(A274&gt;5,'Sales Stage Names'!B$10,IF(A274&gt;4,'Sales Stage Names'!B$9,IF(A274&gt;3,'Sales Stage Names'!B$8,IF(A274&gt;2,'Sales Stage Names'!B$7,IF(A274&gt;1,'Sales Stage Names'!B$6,IF(A274&gt;0,'Sales Stage Names'!B$5,IF(A274="",'Sales Stage Names'!B$2,IF(A274&gt;-1,'Sales Stage Names'!B$4,'Sales Stage Names'!B$3)))))))))</f>
        <v>Not Assigned</v>
      </c>
      <c r="E274" s="63" t="str">
        <f aca="false">IF(A274&gt;6,"Customer",IF(A274&gt;1,"Target",IF(A274="","T",IF(A274&gt;0,"Dormant","Disqualified"))))</f>
        <v>T</v>
      </c>
      <c r="F274" s="64"/>
      <c r="G274" s="65" t="str">
        <f aca="false">IF((R274&lt;Dashboard!$M$1),"Yes","No")</f>
        <v>Yes</v>
      </c>
      <c r="H274" s="61" t="n">
        <f aca="false">I274/100*J274</f>
        <v>0</v>
      </c>
      <c r="I274" s="59"/>
      <c r="J274" s="61" t="n">
        <f aca="false">K274*L274</f>
        <v>0</v>
      </c>
      <c r="K274" s="66"/>
      <c r="L274" s="67"/>
      <c r="M274" s="59"/>
      <c r="N274" s="68"/>
      <c r="O274" s="69" t="n">
        <f aca="false">SUMPRODUCT('Communication Log'!E$5:E$7=1,'Communication Log'!B$5:B$7=F274)</f>
        <v>0</v>
      </c>
      <c r="P274" s="69" t="n">
        <f aca="false">SUMPRODUCT('Communication Log'!E$5:E$7=2,'Communication Log'!B$5:B$7=F274)</f>
        <v>0</v>
      </c>
      <c r="Q274" s="69" t="n">
        <f aca="false">SUMPRODUCT('Communication Log'!E$5:E$7=3,'Communication Log'!B$5:B$7=F274)</f>
        <v>0</v>
      </c>
      <c r="R274" s="74"/>
      <c r="S274" s="71"/>
      <c r="T274" s="72" t="s">
        <v>84</v>
      </c>
      <c r="U274" s="73"/>
      <c r="V274" s="73"/>
      <c r="W274" s="64"/>
      <c r="X274" s="72" t="s">
        <v>84</v>
      </c>
      <c r="Y274" s="73"/>
      <c r="Z274" s="74"/>
      <c r="AA274" s="76"/>
      <c r="AB274" s="73"/>
      <c r="AC274" s="73"/>
      <c r="AD274" s="73"/>
      <c r="CY274" s="0"/>
      <c r="CZ274" s="0"/>
      <c r="DA274" s="0"/>
      <c r="DB274" s="0"/>
    </row>
    <row r="275" customFormat="false" ht="12.95" hidden="false" customHeight="true" outlineLevel="0" collapsed="false">
      <c r="A275" s="59"/>
      <c r="B275" s="60" t="n">
        <f aca="false">RANK(C275,C$4:C$504)</f>
        <v>6</v>
      </c>
      <c r="C275" s="61" t="n">
        <f aca="false">IF(AND(A275&gt;4,A275&lt;7),H275,0)</f>
        <v>0</v>
      </c>
      <c r="D275" s="62" t="str">
        <f aca="false">IF(A275&gt;6,'Sales Stage Names'!B$11,IF(A275&gt;5,'Sales Stage Names'!B$10,IF(A275&gt;4,'Sales Stage Names'!B$9,IF(A275&gt;3,'Sales Stage Names'!B$8,IF(A275&gt;2,'Sales Stage Names'!B$7,IF(A275&gt;1,'Sales Stage Names'!B$6,IF(A275&gt;0,'Sales Stage Names'!B$5,IF(A275="",'Sales Stage Names'!B$2,IF(A275&gt;-1,'Sales Stage Names'!B$4,'Sales Stage Names'!B$3)))))))))</f>
        <v>Not Assigned</v>
      </c>
      <c r="E275" s="63" t="str">
        <f aca="false">IF(A275&gt;6,"Customer",IF(A275&gt;1,"Target",IF(A275="","T",IF(A275&gt;0,"Dormant","Disqualified"))))</f>
        <v>T</v>
      </c>
      <c r="F275" s="64"/>
      <c r="G275" s="65" t="str">
        <f aca="false">IF((R275&lt;Dashboard!$M$1),"Yes","No")</f>
        <v>Yes</v>
      </c>
      <c r="H275" s="61" t="n">
        <f aca="false">I275/100*J275</f>
        <v>0</v>
      </c>
      <c r="I275" s="59"/>
      <c r="J275" s="61" t="n">
        <f aca="false">K275*L275</f>
        <v>0</v>
      </c>
      <c r="K275" s="66"/>
      <c r="L275" s="67"/>
      <c r="M275" s="59"/>
      <c r="N275" s="68"/>
      <c r="O275" s="69" t="n">
        <f aca="false">SUMPRODUCT('Communication Log'!E$5:E$7=1,'Communication Log'!B$5:B$7=F275)</f>
        <v>0</v>
      </c>
      <c r="P275" s="69" t="n">
        <f aca="false">SUMPRODUCT('Communication Log'!E$5:E$7=2,'Communication Log'!B$5:B$7=F275)</f>
        <v>0</v>
      </c>
      <c r="Q275" s="69" t="n">
        <f aca="false">SUMPRODUCT('Communication Log'!E$5:E$7=3,'Communication Log'!B$5:B$7=F275)</f>
        <v>0</v>
      </c>
      <c r="R275" s="74"/>
      <c r="S275" s="71"/>
      <c r="T275" s="72" t="s">
        <v>84</v>
      </c>
      <c r="U275" s="73"/>
      <c r="V275" s="73"/>
      <c r="W275" s="64"/>
      <c r="X275" s="72" t="s">
        <v>84</v>
      </c>
      <c r="Y275" s="73"/>
      <c r="Z275" s="74"/>
      <c r="AA275" s="76"/>
      <c r="AB275" s="73"/>
      <c r="AC275" s="73"/>
      <c r="AD275" s="73"/>
      <c r="CY275" s="0"/>
      <c r="CZ275" s="0"/>
      <c r="DA275" s="0"/>
      <c r="DB275" s="0"/>
    </row>
    <row r="276" customFormat="false" ht="12.95" hidden="false" customHeight="true" outlineLevel="0" collapsed="false">
      <c r="A276" s="59"/>
      <c r="B276" s="60" t="n">
        <f aca="false">RANK(C276,C$4:C$504)</f>
        <v>6</v>
      </c>
      <c r="C276" s="61" t="n">
        <f aca="false">IF(AND(A276&gt;4,A276&lt;7),H276,0)</f>
        <v>0</v>
      </c>
      <c r="D276" s="62" t="str">
        <f aca="false">IF(A276&gt;6,'Sales Stage Names'!B$11,IF(A276&gt;5,'Sales Stage Names'!B$10,IF(A276&gt;4,'Sales Stage Names'!B$9,IF(A276&gt;3,'Sales Stage Names'!B$8,IF(A276&gt;2,'Sales Stage Names'!B$7,IF(A276&gt;1,'Sales Stage Names'!B$6,IF(A276&gt;0,'Sales Stage Names'!B$5,IF(A276="",'Sales Stage Names'!B$2,IF(A276&gt;-1,'Sales Stage Names'!B$4,'Sales Stage Names'!B$3)))))))))</f>
        <v>Not Assigned</v>
      </c>
      <c r="E276" s="63" t="str">
        <f aca="false">IF(A276&gt;6,"Customer",IF(A276&gt;1,"Target",IF(A276="","T",IF(A276&gt;0,"Dormant","Disqualified"))))</f>
        <v>T</v>
      </c>
      <c r="F276" s="64"/>
      <c r="G276" s="65" t="str">
        <f aca="false">IF((R276&lt;Dashboard!$M$1),"Yes","No")</f>
        <v>Yes</v>
      </c>
      <c r="H276" s="61" t="n">
        <f aca="false">I276/100*J276</f>
        <v>0</v>
      </c>
      <c r="I276" s="59"/>
      <c r="J276" s="61" t="n">
        <f aca="false">K276*L276</f>
        <v>0</v>
      </c>
      <c r="K276" s="66"/>
      <c r="L276" s="67"/>
      <c r="M276" s="59"/>
      <c r="N276" s="68"/>
      <c r="O276" s="69" t="n">
        <f aca="false">SUMPRODUCT('Communication Log'!E$5:E$7=1,'Communication Log'!B$5:B$7=F276)</f>
        <v>0</v>
      </c>
      <c r="P276" s="69" t="n">
        <f aca="false">SUMPRODUCT('Communication Log'!E$5:E$7=2,'Communication Log'!B$5:B$7=F276)</f>
        <v>0</v>
      </c>
      <c r="Q276" s="69" t="n">
        <f aca="false">SUMPRODUCT('Communication Log'!E$5:E$7=3,'Communication Log'!B$5:B$7=F276)</f>
        <v>0</v>
      </c>
      <c r="R276" s="74"/>
      <c r="S276" s="71"/>
      <c r="T276" s="72" t="s">
        <v>84</v>
      </c>
      <c r="U276" s="73"/>
      <c r="V276" s="73"/>
      <c r="W276" s="64"/>
      <c r="X276" s="72" t="s">
        <v>84</v>
      </c>
      <c r="Y276" s="73"/>
      <c r="Z276" s="74"/>
      <c r="AA276" s="76"/>
      <c r="AB276" s="73"/>
      <c r="AC276" s="73"/>
      <c r="AD276" s="73"/>
      <c r="CY276" s="0"/>
      <c r="CZ276" s="0"/>
      <c r="DA276" s="0"/>
      <c r="DB276" s="0"/>
    </row>
    <row r="277" customFormat="false" ht="12.95" hidden="false" customHeight="true" outlineLevel="0" collapsed="false">
      <c r="A277" s="59"/>
      <c r="B277" s="60" t="n">
        <f aca="false">RANK(C277,C$4:C$504)</f>
        <v>6</v>
      </c>
      <c r="C277" s="61" t="n">
        <f aca="false">IF(AND(A277&gt;4,A277&lt;7),H277,0)</f>
        <v>0</v>
      </c>
      <c r="D277" s="62" t="str">
        <f aca="false">IF(A277&gt;6,'Sales Stage Names'!B$11,IF(A277&gt;5,'Sales Stage Names'!B$10,IF(A277&gt;4,'Sales Stage Names'!B$9,IF(A277&gt;3,'Sales Stage Names'!B$8,IF(A277&gt;2,'Sales Stage Names'!B$7,IF(A277&gt;1,'Sales Stage Names'!B$6,IF(A277&gt;0,'Sales Stage Names'!B$5,IF(A277="",'Sales Stage Names'!B$2,IF(A277&gt;-1,'Sales Stage Names'!B$4,'Sales Stage Names'!B$3)))))))))</f>
        <v>Not Assigned</v>
      </c>
      <c r="E277" s="63" t="str">
        <f aca="false">IF(A277&gt;6,"Customer",IF(A277&gt;1,"Target",IF(A277="","T",IF(A277&gt;0,"Dormant","Disqualified"))))</f>
        <v>T</v>
      </c>
      <c r="F277" s="64"/>
      <c r="G277" s="65" t="str">
        <f aca="false">IF((R277&lt;Dashboard!$M$1),"Yes","No")</f>
        <v>Yes</v>
      </c>
      <c r="H277" s="61" t="n">
        <f aca="false">I277/100*J277</f>
        <v>0</v>
      </c>
      <c r="I277" s="59"/>
      <c r="J277" s="61" t="n">
        <f aca="false">K277*L277</f>
        <v>0</v>
      </c>
      <c r="K277" s="66"/>
      <c r="L277" s="67"/>
      <c r="M277" s="59"/>
      <c r="N277" s="68"/>
      <c r="O277" s="69" t="n">
        <f aca="false">SUMPRODUCT('Communication Log'!E$5:E$7=1,'Communication Log'!B$5:B$7=F277)</f>
        <v>0</v>
      </c>
      <c r="P277" s="69" t="n">
        <f aca="false">SUMPRODUCT('Communication Log'!E$5:E$7=2,'Communication Log'!B$5:B$7=F277)</f>
        <v>0</v>
      </c>
      <c r="Q277" s="69" t="n">
        <f aca="false">SUMPRODUCT('Communication Log'!E$5:E$7=3,'Communication Log'!B$5:B$7=F277)</f>
        <v>0</v>
      </c>
      <c r="R277" s="74"/>
      <c r="S277" s="71"/>
      <c r="T277" s="72" t="s">
        <v>84</v>
      </c>
      <c r="U277" s="73"/>
      <c r="V277" s="73"/>
      <c r="W277" s="64"/>
      <c r="X277" s="72" t="s">
        <v>84</v>
      </c>
      <c r="Y277" s="73"/>
      <c r="Z277" s="74"/>
      <c r="AA277" s="76"/>
      <c r="AB277" s="73"/>
      <c r="AC277" s="73"/>
      <c r="AD277" s="73"/>
      <c r="CY277" s="0"/>
      <c r="CZ277" s="0"/>
      <c r="DA277" s="0"/>
      <c r="DB277" s="0"/>
    </row>
    <row r="278" customFormat="false" ht="12.95" hidden="false" customHeight="true" outlineLevel="0" collapsed="false">
      <c r="A278" s="59"/>
      <c r="B278" s="60" t="n">
        <f aca="false">RANK(C278,C$4:C$504)</f>
        <v>6</v>
      </c>
      <c r="C278" s="61" t="n">
        <f aca="false">IF(AND(A278&gt;4,A278&lt;7),H278,0)</f>
        <v>0</v>
      </c>
      <c r="D278" s="62" t="str">
        <f aca="false">IF(A278&gt;6,'Sales Stage Names'!B$11,IF(A278&gt;5,'Sales Stage Names'!B$10,IF(A278&gt;4,'Sales Stage Names'!B$9,IF(A278&gt;3,'Sales Stage Names'!B$8,IF(A278&gt;2,'Sales Stage Names'!B$7,IF(A278&gt;1,'Sales Stage Names'!B$6,IF(A278&gt;0,'Sales Stage Names'!B$5,IF(A278="",'Sales Stage Names'!B$2,IF(A278&gt;-1,'Sales Stage Names'!B$4,'Sales Stage Names'!B$3)))))))))</f>
        <v>Not Assigned</v>
      </c>
      <c r="E278" s="63" t="str">
        <f aca="false">IF(A278&gt;6,"Customer",IF(A278&gt;1,"Target",IF(A278="","T",IF(A278&gt;0,"Dormant","Disqualified"))))</f>
        <v>T</v>
      </c>
      <c r="F278" s="64"/>
      <c r="G278" s="65" t="str">
        <f aca="false">IF((R278&lt;Dashboard!$M$1),"Yes","No")</f>
        <v>Yes</v>
      </c>
      <c r="H278" s="61" t="n">
        <f aca="false">I278/100*J278</f>
        <v>0</v>
      </c>
      <c r="I278" s="59"/>
      <c r="J278" s="61" t="n">
        <f aca="false">K278*L278</f>
        <v>0</v>
      </c>
      <c r="K278" s="66"/>
      <c r="L278" s="67"/>
      <c r="M278" s="59"/>
      <c r="N278" s="68"/>
      <c r="O278" s="69" t="n">
        <f aca="false">SUMPRODUCT('Communication Log'!E$5:E$7=1,'Communication Log'!B$5:B$7=F278)</f>
        <v>0</v>
      </c>
      <c r="P278" s="69" t="n">
        <f aca="false">SUMPRODUCT('Communication Log'!E$5:E$7=2,'Communication Log'!B$5:B$7=F278)</f>
        <v>0</v>
      </c>
      <c r="Q278" s="69" t="n">
        <f aca="false">SUMPRODUCT('Communication Log'!E$5:E$7=3,'Communication Log'!B$5:B$7=F278)</f>
        <v>0</v>
      </c>
      <c r="R278" s="74"/>
      <c r="S278" s="71"/>
      <c r="T278" s="72" t="s">
        <v>84</v>
      </c>
      <c r="U278" s="73"/>
      <c r="V278" s="73"/>
      <c r="W278" s="64"/>
      <c r="X278" s="72" t="s">
        <v>84</v>
      </c>
      <c r="Y278" s="73"/>
      <c r="Z278" s="74"/>
      <c r="AA278" s="76"/>
      <c r="AB278" s="73"/>
      <c r="AC278" s="73"/>
      <c r="AD278" s="73"/>
      <c r="CY278" s="0"/>
      <c r="CZ278" s="0"/>
      <c r="DA278" s="0"/>
      <c r="DB278" s="0"/>
    </row>
    <row r="279" customFormat="false" ht="12.95" hidden="false" customHeight="true" outlineLevel="0" collapsed="false">
      <c r="A279" s="59"/>
      <c r="B279" s="60" t="n">
        <f aca="false">RANK(C279,C$4:C$504)</f>
        <v>6</v>
      </c>
      <c r="C279" s="61" t="n">
        <f aca="false">IF(AND(A279&gt;4,A279&lt;7),H279,0)</f>
        <v>0</v>
      </c>
      <c r="D279" s="62" t="str">
        <f aca="false">IF(A279&gt;6,'Sales Stage Names'!B$11,IF(A279&gt;5,'Sales Stage Names'!B$10,IF(A279&gt;4,'Sales Stage Names'!B$9,IF(A279&gt;3,'Sales Stage Names'!B$8,IF(A279&gt;2,'Sales Stage Names'!B$7,IF(A279&gt;1,'Sales Stage Names'!B$6,IF(A279&gt;0,'Sales Stage Names'!B$5,IF(A279="",'Sales Stage Names'!B$2,IF(A279&gt;-1,'Sales Stage Names'!B$4,'Sales Stage Names'!B$3)))))))))</f>
        <v>Not Assigned</v>
      </c>
      <c r="E279" s="63" t="str">
        <f aca="false">IF(A279&gt;6,"Customer",IF(A279&gt;1,"Target",IF(A279="","T",IF(A279&gt;0,"Dormant","Disqualified"))))</f>
        <v>T</v>
      </c>
      <c r="F279" s="64"/>
      <c r="G279" s="65" t="str">
        <f aca="false">IF((R279&lt;Dashboard!$M$1),"Yes","No")</f>
        <v>Yes</v>
      </c>
      <c r="H279" s="61" t="n">
        <f aca="false">I279/100*J279</f>
        <v>0</v>
      </c>
      <c r="I279" s="59"/>
      <c r="J279" s="61" t="n">
        <f aca="false">K279*L279</f>
        <v>0</v>
      </c>
      <c r="K279" s="66"/>
      <c r="L279" s="67"/>
      <c r="M279" s="59"/>
      <c r="N279" s="68"/>
      <c r="O279" s="69" t="n">
        <f aca="false">SUMPRODUCT('Communication Log'!E$5:E$7=1,'Communication Log'!B$5:B$7=F279)</f>
        <v>0</v>
      </c>
      <c r="P279" s="69" t="n">
        <f aca="false">SUMPRODUCT('Communication Log'!E$5:E$7=2,'Communication Log'!B$5:B$7=F279)</f>
        <v>0</v>
      </c>
      <c r="Q279" s="69" t="n">
        <f aca="false">SUMPRODUCT('Communication Log'!E$5:E$7=3,'Communication Log'!B$5:B$7=F279)</f>
        <v>0</v>
      </c>
      <c r="R279" s="74"/>
      <c r="S279" s="71"/>
      <c r="T279" s="72" t="s">
        <v>84</v>
      </c>
      <c r="U279" s="73"/>
      <c r="V279" s="73"/>
      <c r="W279" s="64"/>
      <c r="X279" s="72" t="s">
        <v>84</v>
      </c>
      <c r="Y279" s="73"/>
      <c r="Z279" s="74"/>
      <c r="AA279" s="76"/>
      <c r="AB279" s="73"/>
      <c r="AC279" s="73"/>
      <c r="AD279" s="73"/>
      <c r="CY279" s="0"/>
      <c r="CZ279" s="0"/>
      <c r="DA279" s="0"/>
      <c r="DB279" s="0"/>
    </row>
    <row r="280" customFormat="false" ht="12.95" hidden="false" customHeight="true" outlineLevel="0" collapsed="false">
      <c r="A280" s="59"/>
      <c r="B280" s="60" t="n">
        <f aca="false">RANK(C280,C$4:C$504)</f>
        <v>6</v>
      </c>
      <c r="C280" s="61" t="n">
        <f aca="false">IF(AND(A280&gt;4,A280&lt;7),H280,0)</f>
        <v>0</v>
      </c>
      <c r="D280" s="62" t="str">
        <f aca="false">IF(A280&gt;6,'Sales Stage Names'!B$11,IF(A280&gt;5,'Sales Stage Names'!B$10,IF(A280&gt;4,'Sales Stage Names'!B$9,IF(A280&gt;3,'Sales Stage Names'!B$8,IF(A280&gt;2,'Sales Stage Names'!B$7,IF(A280&gt;1,'Sales Stage Names'!B$6,IF(A280&gt;0,'Sales Stage Names'!B$5,IF(A280="",'Sales Stage Names'!B$2,IF(A280&gt;-1,'Sales Stage Names'!B$4,'Sales Stage Names'!B$3)))))))))</f>
        <v>Not Assigned</v>
      </c>
      <c r="E280" s="63" t="str">
        <f aca="false">IF(A280&gt;6,"Customer",IF(A280&gt;1,"Target",IF(A280="","T",IF(A280&gt;0,"Dormant","Disqualified"))))</f>
        <v>T</v>
      </c>
      <c r="F280" s="64"/>
      <c r="G280" s="65" t="str">
        <f aca="false">IF((R280&lt;Dashboard!$M$1),"Yes","No")</f>
        <v>Yes</v>
      </c>
      <c r="H280" s="61" t="n">
        <f aca="false">I280/100*J280</f>
        <v>0</v>
      </c>
      <c r="I280" s="59"/>
      <c r="J280" s="61" t="n">
        <f aca="false">K280*L280</f>
        <v>0</v>
      </c>
      <c r="K280" s="66"/>
      <c r="L280" s="67"/>
      <c r="M280" s="59"/>
      <c r="N280" s="68"/>
      <c r="O280" s="69" t="n">
        <f aca="false">SUMPRODUCT('Communication Log'!E$5:E$7=1,'Communication Log'!B$5:B$7=F280)</f>
        <v>0</v>
      </c>
      <c r="P280" s="69" t="n">
        <f aca="false">SUMPRODUCT('Communication Log'!E$5:E$7=2,'Communication Log'!B$5:B$7=F280)</f>
        <v>0</v>
      </c>
      <c r="Q280" s="69" t="n">
        <f aca="false">SUMPRODUCT('Communication Log'!E$5:E$7=3,'Communication Log'!B$5:B$7=F280)</f>
        <v>0</v>
      </c>
      <c r="R280" s="74"/>
      <c r="S280" s="71"/>
      <c r="T280" s="72" t="s">
        <v>84</v>
      </c>
      <c r="U280" s="73"/>
      <c r="V280" s="73"/>
      <c r="W280" s="64"/>
      <c r="X280" s="72" t="s">
        <v>84</v>
      </c>
      <c r="Y280" s="73"/>
      <c r="Z280" s="74"/>
      <c r="AA280" s="76"/>
      <c r="AB280" s="73"/>
      <c r="AC280" s="73"/>
      <c r="AD280" s="73"/>
      <c r="CY280" s="0"/>
      <c r="CZ280" s="0"/>
      <c r="DA280" s="0"/>
      <c r="DB280" s="0"/>
    </row>
    <row r="281" customFormat="false" ht="12.95" hidden="false" customHeight="true" outlineLevel="0" collapsed="false">
      <c r="A281" s="59"/>
      <c r="B281" s="60" t="n">
        <f aca="false">RANK(C281,C$4:C$504)</f>
        <v>6</v>
      </c>
      <c r="C281" s="61" t="n">
        <f aca="false">IF(AND(A281&gt;4,A281&lt;7),H281,0)</f>
        <v>0</v>
      </c>
      <c r="D281" s="62" t="str">
        <f aca="false">IF(A281&gt;6,'Sales Stage Names'!B$11,IF(A281&gt;5,'Sales Stage Names'!B$10,IF(A281&gt;4,'Sales Stage Names'!B$9,IF(A281&gt;3,'Sales Stage Names'!B$8,IF(A281&gt;2,'Sales Stage Names'!B$7,IF(A281&gt;1,'Sales Stage Names'!B$6,IF(A281&gt;0,'Sales Stage Names'!B$5,IF(A281="",'Sales Stage Names'!B$2,IF(A281&gt;-1,'Sales Stage Names'!B$4,'Sales Stage Names'!B$3)))))))))</f>
        <v>Not Assigned</v>
      </c>
      <c r="E281" s="63" t="str">
        <f aca="false">IF(A281&gt;6,"Customer",IF(A281&gt;1,"Target",IF(A281="","T",IF(A281&gt;0,"Dormant","Disqualified"))))</f>
        <v>T</v>
      </c>
      <c r="F281" s="64"/>
      <c r="G281" s="65" t="str">
        <f aca="false">IF((R281&lt;Dashboard!$M$1),"Yes","No")</f>
        <v>Yes</v>
      </c>
      <c r="H281" s="61" t="n">
        <f aca="false">I281/100*J281</f>
        <v>0</v>
      </c>
      <c r="I281" s="59"/>
      <c r="J281" s="61" t="n">
        <f aca="false">K281*L281</f>
        <v>0</v>
      </c>
      <c r="K281" s="66"/>
      <c r="L281" s="67"/>
      <c r="M281" s="59"/>
      <c r="N281" s="68"/>
      <c r="O281" s="69" t="n">
        <f aca="false">SUMPRODUCT('Communication Log'!E$5:E$7=1,'Communication Log'!B$5:B$7=F281)</f>
        <v>0</v>
      </c>
      <c r="P281" s="69" t="n">
        <f aca="false">SUMPRODUCT('Communication Log'!E$5:E$7=2,'Communication Log'!B$5:B$7=F281)</f>
        <v>0</v>
      </c>
      <c r="Q281" s="69" t="n">
        <f aca="false">SUMPRODUCT('Communication Log'!E$5:E$7=3,'Communication Log'!B$5:B$7=F281)</f>
        <v>0</v>
      </c>
      <c r="R281" s="74"/>
      <c r="S281" s="71"/>
      <c r="T281" s="72" t="s">
        <v>84</v>
      </c>
      <c r="U281" s="73"/>
      <c r="V281" s="73"/>
      <c r="W281" s="64"/>
      <c r="X281" s="72" t="s">
        <v>84</v>
      </c>
      <c r="Y281" s="73"/>
      <c r="Z281" s="74"/>
      <c r="AA281" s="76"/>
      <c r="AB281" s="73"/>
      <c r="AC281" s="73"/>
      <c r="AD281" s="73"/>
      <c r="CY281" s="0"/>
      <c r="CZ281" s="0"/>
      <c r="DA281" s="0"/>
      <c r="DB281" s="0"/>
    </row>
    <row r="282" customFormat="false" ht="12.95" hidden="false" customHeight="true" outlineLevel="0" collapsed="false">
      <c r="A282" s="59"/>
      <c r="B282" s="60" t="n">
        <f aca="false">RANK(C282,C$4:C$504)</f>
        <v>6</v>
      </c>
      <c r="C282" s="61" t="n">
        <f aca="false">IF(AND(A282&gt;4,A282&lt;7),H282,0)</f>
        <v>0</v>
      </c>
      <c r="D282" s="62" t="str">
        <f aca="false">IF(A282&gt;6,'Sales Stage Names'!B$11,IF(A282&gt;5,'Sales Stage Names'!B$10,IF(A282&gt;4,'Sales Stage Names'!B$9,IF(A282&gt;3,'Sales Stage Names'!B$8,IF(A282&gt;2,'Sales Stage Names'!B$7,IF(A282&gt;1,'Sales Stage Names'!B$6,IF(A282&gt;0,'Sales Stage Names'!B$5,IF(A282="",'Sales Stage Names'!B$2,IF(A282&gt;-1,'Sales Stage Names'!B$4,'Sales Stage Names'!B$3)))))))))</f>
        <v>Not Assigned</v>
      </c>
      <c r="E282" s="63" t="str">
        <f aca="false">IF(A282&gt;6,"Customer",IF(A282&gt;1,"Target",IF(A282="","T",IF(A282&gt;0,"Dormant","Disqualified"))))</f>
        <v>T</v>
      </c>
      <c r="F282" s="64"/>
      <c r="G282" s="65" t="str">
        <f aca="false">IF((R282&lt;Dashboard!$M$1),"Yes","No")</f>
        <v>Yes</v>
      </c>
      <c r="H282" s="61" t="n">
        <f aca="false">I282/100*J282</f>
        <v>0</v>
      </c>
      <c r="I282" s="59"/>
      <c r="J282" s="61" t="n">
        <f aca="false">K282*L282</f>
        <v>0</v>
      </c>
      <c r="K282" s="66"/>
      <c r="L282" s="67"/>
      <c r="M282" s="59"/>
      <c r="N282" s="68"/>
      <c r="O282" s="69" t="n">
        <f aca="false">SUMPRODUCT('Communication Log'!E$5:E$7=1,'Communication Log'!B$5:B$7=F282)</f>
        <v>0</v>
      </c>
      <c r="P282" s="69" t="n">
        <f aca="false">SUMPRODUCT('Communication Log'!E$5:E$7=2,'Communication Log'!B$5:B$7=F282)</f>
        <v>0</v>
      </c>
      <c r="Q282" s="69" t="n">
        <f aca="false">SUMPRODUCT('Communication Log'!E$5:E$7=3,'Communication Log'!B$5:B$7=F282)</f>
        <v>0</v>
      </c>
      <c r="R282" s="74"/>
      <c r="S282" s="71"/>
      <c r="T282" s="72" t="s">
        <v>84</v>
      </c>
      <c r="U282" s="73"/>
      <c r="V282" s="73"/>
      <c r="W282" s="64"/>
      <c r="X282" s="72" t="s">
        <v>84</v>
      </c>
      <c r="Y282" s="73"/>
      <c r="Z282" s="74"/>
      <c r="AA282" s="76"/>
      <c r="AB282" s="73"/>
      <c r="AC282" s="73"/>
      <c r="AD282" s="73"/>
      <c r="CY282" s="0"/>
      <c r="CZ282" s="0"/>
      <c r="DA282" s="0"/>
      <c r="DB282" s="0"/>
    </row>
    <row r="283" customFormat="false" ht="12.95" hidden="false" customHeight="true" outlineLevel="0" collapsed="false">
      <c r="A283" s="59"/>
      <c r="B283" s="60" t="n">
        <f aca="false">RANK(C283,C$4:C$504)</f>
        <v>6</v>
      </c>
      <c r="C283" s="61" t="n">
        <f aca="false">IF(AND(A283&gt;4,A283&lt;7),H283,0)</f>
        <v>0</v>
      </c>
      <c r="D283" s="62" t="str">
        <f aca="false">IF(A283&gt;6,'Sales Stage Names'!B$11,IF(A283&gt;5,'Sales Stage Names'!B$10,IF(A283&gt;4,'Sales Stage Names'!B$9,IF(A283&gt;3,'Sales Stage Names'!B$8,IF(A283&gt;2,'Sales Stage Names'!B$7,IF(A283&gt;1,'Sales Stage Names'!B$6,IF(A283&gt;0,'Sales Stage Names'!B$5,IF(A283="",'Sales Stage Names'!B$2,IF(A283&gt;-1,'Sales Stage Names'!B$4,'Sales Stage Names'!B$3)))))))))</f>
        <v>Not Assigned</v>
      </c>
      <c r="E283" s="63" t="str">
        <f aca="false">IF(A283&gt;6,"Customer",IF(A283&gt;1,"Target",IF(A283="","T",IF(A283&gt;0,"Dormant","Disqualified"))))</f>
        <v>T</v>
      </c>
      <c r="F283" s="64"/>
      <c r="G283" s="65" t="str">
        <f aca="false">IF((R283&lt;Dashboard!$M$1),"Yes","No")</f>
        <v>Yes</v>
      </c>
      <c r="H283" s="61" t="n">
        <f aca="false">I283/100*J283</f>
        <v>0</v>
      </c>
      <c r="I283" s="59"/>
      <c r="J283" s="61" t="n">
        <f aca="false">K283*L283</f>
        <v>0</v>
      </c>
      <c r="K283" s="66"/>
      <c r="L283" s="67"/>
      <c r="M283" s="59"/>
      <c r="N283" s="68"/>
      <c r="O283" s="69" t="n">
        <f aca="false">SUMPRODUCT('Communication Log'!E$5:E$7=1,'Communication Log'!B$5:B$7=F283)</f>
        <v>0</v>
      </c>
      <c r="P283" s="69" t="n">
        <f aca="false">SUMPRODUCT('Communication Log'!E$5:E$7=2,'Communication Log'!B$5:B$7=F283)</f>
        <v>0</v>
      </c>
      <c r="Q283" s="69" t="n">
        <f aca="false">SUMPRODUCT('Communication Log'!E$5:E$7=3,'Communication Log'!B$5:B$7=F283)</f>
        <v>0</v>
      </c>
      <c r="R283" s="74"/>
      <c r="S283" s="71"/>
      <c r="T283" s="72" t="s">
        <v>84</v>
      </c>
      <c r="U283" s="73"/>
      <c r="V283" s="73"/>
      <c r="W283" s="64"/>
      <c r="X283" s="72" t="s">
        <v>84</v>
      </c>
      <c r="Y283" s="73"/>
      <c r="Z283" s="74"/>
      <c r="AA283" s="76"/>
      <c r="AB283" s="73"/>
      <c r="AC283" s="73"/>
      <c r="AD283" s="73"/>
      <c r="CY283" s="0"/>
      <c r="CZ283" s="0"/>
      <c r="DA283" s="0"/>
      <c r="DB283" s="0"/>
    </row>
    <row r="284" customFormat="false" ht="12.95" hidden="false" customHeight="true" outlineLevel="0" collapsed="false">
      <c r="A284" s="59"/>
      <c r="B284" s="60" t="n">
        <f aca="false">RANK(C284,C$4:C$504)</f>
        <v>6</v>
      </c>
      <c r="C284" s="61" t="n">
        <f aca="false">IF(AND(A284&gt;4,A284&lt;7),H284,0)</f>
        <v>0</v>
      </c>
      <c r="D284" s="62" t="str">
        <f aca="false">IF(A284&gt;6,'Sales Stage Names'!B$11,IF(A284&gt;5,'Sales Stage Names'!B$10,IF(A284&gt;4,'Sales Stage Names'!B$9,IF(A284&gt;3,'Sales Stage Names'!B$8,IF(A284&gt;2,'Sales Stage Names'!B$7,IF(A284&gt;1,'Sales Stage Names'!B$6,IF(A284&gt;0,'Sales Stage Names'!B$5,IF(A284="",'Sales Stage Names'!B$2,IF(A284&gt;-1,'Sales Stage Names'!B$4,'Sales Stage Names'!B$3)))))))))</f>
        <v>Not Assigned</v>
      </c>
      <c r="E284" s="63" t="str">
        <f aca="false">IF(A284&gt;6,"Customer",IF(A284&gt;1,"Target",IF(A284="","T",IF(A284&gt;0,"Dormant","Disqualified"))))</f>
        <v>T</v>
      </c>
      <c r="F284" s="64"/>
      <c r="G284" s="65" t="str">
        <f aca="false">IF((R284&lt;Dashboard!$M$1),"Yes","No")</f>
        <v>Yes</v>
      </c>
      <c r="H284" s="61" t="n">
        <f aca="false">I284/100*J284</f>
        <v>0</v>
      </c>
      <c r="I284" s="59"/>
      <c r="J284" s="61" t="n">
        <f aca="false">K284*L284</f>
        <v>0</v>
      </c>
      <c r="K284" s="66"/>
      <c r="L284" s="67"/>
      <c r="M284" s="59"/>
      <c r="N284" s="68"/>
      <c r="O284" s="69" t="n">
        <f aca="false">SUMPRODUCT('Communication Log'!E$5:E$7=1,'Communication Log'!B$5:B$7=F284)</f>
        <v>0</v>
      </c>
      <c r="P284" s="69" t="n">
        <f aca="false">SUMPRODUCT('Communication Log'!E$5:E$7=2,'Communication Log'!B$5:B$7=F284)</f>
        <v>0</v>
      </c>
      <c r="Q284" s="69" t="n">
        <f aca="false">SUMPRODUCT('Communication Log'!E$5:E$7=3,'Communication Log'!B$5:B$7=F284)</f>
        <v>0</v>
      </c>
      <c r="R284" s="74"/>
      <c r="S284" s="71"/>
      <c r="T284" s="72" t="s">
        <v>84</v>
      </c>
      <c r="U284" s="73"/>
      <c r="V284" s="73"/>
      <c r="W284" s="64"/>
      <c r="X284" s="72" t="s">
        <v>84</v>
      </c>
      <c r="Y284" s="73"/>
      <c r="Z284" s="74"/>
      <c r="AA284" s="76"/>
      <c r="AB284" s="73"/>
      <c r="AC284" s="73"/>
      <c r="AD284" s="73"/>
      <c r="CY284" s="0"/>
      <c r="CZ284" s="0"/>
      <c r="DA284" s="0"/>
      <c r="DB284" s="0"/>
    </row>
    <row r="285" customFormat="false" ht="12.95" hidden="false" customHeight="true" outlineLevel="0" collapsed="false">
      <c r="A285" s="59"/>
      <c r="B285" s="60" t="n">
        <f aca="false">RANK(C285,C$4:C$504)</f>
        <v>6</v>
      </c>
      <c r="C285" s="61" t="n">
        <f aca="false">IF(AND(A285&gt;4,A285&lt;7),H285,0)</f>
        <v>0</v>
      </c>
      <c r="D285" s="62" t="str">
        <f aca="false">IF(A285&gt;6,'Sales Stage Names'!B$11,IF(A285&gt;5,'Sales Stage Names'!B$10,IF(A285&gt;4,'Sales Stage Names'!B$9,IF(A285&gt;3,'Sales Stage Names'!B$8,IF(A285&gt;2,'Sales Stage Names'!B$7,IF(A285&gt;1,'Sales Stage Names'!B$6,IF(A285&gt;0,'Sales Stage Names'!B$5,IF(A285="",'Sales Stage Names'!B$2,IF(A285&gt;-1,'Sales Stage Names'!B$4,'Sales Stage Names'!B$3)))))))))</f>
        <v>Not Assigned</v>
      </c>
      <c r="E285" s="63" t="str">
        <f aca="false">IF(A285&gt;6,"Customer",IF(A285&gt;1,"Target",IF(A285="","T",IF(A285&gt;0,"Dormant","Disqualified"))))</f>
        <v>T</v>
      </c>
      <c r="F285" s="64"/>
      <c r="G285" s="65" t="str">
        <f aca="false">IF((R285&lt;Dashboard!$M$1),"Yes","No")</f>
        <v>Yes</v>
      </c>
      <c r="H285" s="61" t="n">
        <f aca="false">I285/100*J285</f>
        <v>0</v>
      </c>
      <c r="I285" s="59"/>
      <c r="J285" s="61" t="n">
        <f aca="false">K285*L285</f>
        <v>0</v>
      </c>
      <c r="K285" s="66"/>
      <c r="L285" s="67"/>
      <c r="M285" s="59"/>
      <c r="N285" s="68"/>
      <c r="O285" s="69" t="n">
        <f aca="false">SUMPRODUCT('Communication Log'!E$5:E$7=1,'Communication Log'!B$5:B$7=F285)</f>
        <v>0</v>
      </c>
      <c r="P285" s="69" t="n">
        <f aca="false">SUMPRODUCT('Communication Log'!E$5:E$7=2,'Communication Log'!B$5:B$7=F285)</f>
        <v>0</v>
      </c>
      <c r="Q285" s="69" t="n">
        <f aca="false">SUMPRODUCT('Communication Log'!E$5:E$7=3,'Communication Log'!B$5:B$7=F285)</f>
        <v>0</v>
      </c>
      <c r="R285" s="74"/>
      <c r="S285" s="71"/>
      <c r="T285" s="72" t="s">
        <v>84</v>
      </c>
      <c r="U285" s="73"/>
      <c r="V285" s="73"/>
      <c r="W285" s="64"/>
      <c r="X285" s="72" t="s">
        <v>84</v>
      </c>
      <c r="Y285" s="73"/>
      <c r="Z285" s="74"/>
      <c r="AA285" s="76"/>
      <c r="AB285" s="73"/>
      <c r="AC285" s="73"/>
      <c r="AD285" s="73"/>
      <c r="CY285" s="0"/>
      <c r="CZ285" s="0"/>
      <c r="DA285" s="0"/>
      <c r="DB285" s="0"/>
    </row>
    <row r="286" customFormat="false" ht="12.95" hidden="false" customHeight="true" outlineLevel="0" collapsed="false">
      <c r="A286" s="59"/>
      <c r="B286" s="60" t="n">
        <f aca="false">RANK(C286,C$4:C$504)</f>
        <v>6</v>
      </c>
      <c r="C286" s="61" t="n">
        <f aca="false">IF(AND(A286&gt;4,A286&lt;7),H286,0)</f>
        <v>0</v>
      </c>
      <c r="D286" s="62" t="str">
        <f aca="false">IF(A286&gt;6,'Sales Stage Names'!B$11,IF(A286&gt;5,'Sales Stage Names'!B$10,IF(A286&gt;4,'Sales Stage Names'!B$9,IF(A286&gt;3,'Sales Stage Names'!B$8,IF(A286&gt;2,'Sales Stage Names'!B$7,IF(A286&gt;1,'Sales Stage Names'!B$6,IF(A286&gt;0,'Sales Stage Names'!B$5,IF(A286="",'Sales Stage Names'!B$2,IF(A286&gt;-1,'Sales Stage Names'!B$4,'Sales Stage Names'!B$3)))))))))</f>
        <v>Not Assigned</v>
      </c>
      <c r="E286" s="63" t="str">
        <f aca="false">IF(A286&gt;6,"Customer",IF(A286&gt;1,"Target",IF(A286="","T",IF(A286&gt;0,"Dormant","Disqualified"))))</f>
        <v>T</v>
      </c>
      <c r="F286" s="64"/>
      <c r="G286" s="65" t="str">
        <f aca="false">IF((R286&lt;Dashboard!$M$1),"Yes","No")</f>
        <v>Yes</v>
      </c>
      <c r="H286" s="61" t="n">
        <f aca="false">I286/100*J286</f>
        <v>0</v>
      </c>
      <c r="I286" s="59"/>
      <c r="J286" s="61" t="n">
        <f aca="false">K286*L286</f>
        <v>0</v>
      </c>
      <c r="K286" s="66"/>
      <c r="L286" s="67"/>
      <c r="M286" s="59"/>
      <c r="N286" s="68"/>
      <c r="O286" s="69" t="n">
        <f aca="false">SUMPRODUCT('Communication Log'!E$5:E$7=1,'Communication Log'!B$5:B$7=F286)</f>
        <v>0</v>
      </c>
      <c r="P286" s="69" t="n">
        <f aca="false">SUMPRODUCT('Communication Log'!E$5:E$7=2,'Communication Log'!B$5:B$7=F286)</f>
        <v>0</v>
      </c>
      <c r="Q286" s="69" t="n">
        <f aca="false">SUMPRODUCT('Communication Log'!E$5:E$7=3,'Communication Log'!B$5:B$7=F286)</f>
        <v>0</v>
      </c>
      <c r="R286" s="74"/>
      <c r="S286" s="71"/>
      <c r="T286" s="72" t="s">
        <v>84</v>
      </c>
      <c r="U286" s="73"/>
      <c r="V286" s="73"/>
      <c r="W286" s="64"/>
      <c r="X286" s="72" t="s">
        <v>84</v>
      </c>
      <c r="Y286" s="73"/>
      <c r="Z286" s="74"/>
      <c r="AA286" s="76"/>
      <c r="AB286" s="73"/>
      <c r="AC286" s="73"/>
      <c r="AD286" s="73"/>
      <c r="CY286" s="0"/>
      <c r="CZ286" s="0"/>
      <c r="DA286" s="0"/>
      <c r="DB286" s="0"/>
    </row>
    <row r="287" customFormat="false" ht="12.95" hidden="false" customHeight="true" outlineLevel="0" collapsed="false">
      <c r="A287" s="59"/>
      <c r="B287" s="60" t="n">
        <f aca="false">RANK(C287,C$4:C$504)</f>
        <v>6</v>
      </c>
      <c r="C287" s="61" t="n">
        <f aca="false">IF(AND(A287&gt;4,A287&lt;7),H287,0)</f>
        <v>0</v>
      </c>
      <c r="D287" s="62" t="str">
        <f aca="false">IF(A287&gt;6,'Sales Stage Names'!B$11,IF(A287&gt;5,'Sales Stage Names'!B$10,IF(A287&gt;4,'Sales Stage Names'!B$9,IF(A287&gt;3,'Sales Stage Names'!B$8,IF(A287&gt;2,'Sales Stage Names'!B$7,IF(A287&gt;1,'Sales Stage Names'!B$6,IF(A287&gt;0,'Sales Stage Names'!B$5,IF(A287="",'Sales Stage Names'!B$2,IF(A287&gt;-1,'Sales Stage Names'!B$4,'Sales Stage Names'!B$3)))))))))</f>
        <v>Not Assigned</v>
      </c>
      <c r="E287" s="63" t="str">
        <f aca="false">IF(A287&gt;6,"Customer",IF(A287&gt;1,"Target",IF(A287="","T",IF(A287&gt;0,"Dormant","Disqualified"))))</f>
        <v>T</v>
      </c>
      <c r="F287" s="64"/>
      <c r="G287" s="65" t="str">
        <f aca="false">IF((R287&lt;Dashboard!$M$1),"Yes","No")</f>
        <v>Yes</v>
      </c>
      <c r="H287" s="61" t="n">
        <f aca="false">I287/100*J287</f>
        <v>0</v>
      </c>
      <c r="I287" s="59"/>
      <c r="J287" s="61" t="n">
        <f aca="false">K287*L287</f>
        <v>0</v>
      </c>
      <c r="K287" s="66"/>
      <c r="L287" s="67"/>
      <c r="M287" s="59"/>
      <c r="N287" s="68"/>
      <c r="O287" s="69" t="n">
        <f aca="false">SUMPRODUCT('Communication Log'!E$5:E$7=1,'Communication Log'!B$5:B$7=F287)</f>
        <v>0</v>
      </c>
      <c r="P287" s="69" t="n">
        <f aca="false">SUMPRODUCT('Communication Log'!E$5:E$7=2,'Communication Log'!B$5:B$7=F287)</f>
        <v>0</v>
      </c>
      <c r="Q287" s="69" t="n">
        <f aca="false">SUMPRODUCT('Communication Log'!E$5:E$7=3,'Communication Log'!B$5:B$7=F287)</f>
        <v>0</v>
      </c>
      <c r="R287" s="74"/>
      <c r="S287" s="71"/>
      <c r="T287" s="72" t="s">
        <v>84</v>
      </c>
      <c r="U287" s="73"/>
      <c r="V287" s="73"/>
      <c r="W287" s="64"/>
      <c r="X287" s="72" t="s">
        <v>84</v>
      </c>
      <c r="Y287" s="73"/>
      <c r="Z287" s="74"/>
      <c r="AA287" s="76"/>
      <c r="AB287" s="73"/>
      <c r="AC287" s="73"/>
      <c r="AD287" s="73"/>
      <c r="CY287" s="0"/>
      <c r="CZ287" s="0"/>
      <c r="DA287" s="0"/>
      <c r="DB287" s="0"/>
    </row>
    <row r="288" customFormat="false" ht="12.95" hidden="false" customHeight="true" outlineLevel="0" collapsed="false">
      <c r="A288" s="59"/>
      <c r="B288" s="60" t="n">
        <f aca="false">RANK(C288,C$4:C$504)</f>
        <v>6</v>
      </c>
      <c r="C288" s="61" t="n">
        <f aca="false">IF(AND(A288&gt;4,A288&lt;7),H288,0)</f>
        <v>0</v>
      </c>
      <c r="D288" s="62" t="str">
        <f aca="false">IF(A288&gt;6,'Sales Stage Names'!B$11,IF(A288&gt;5,'Sales Stage Names'!B$10,IF(A288&gt;4,'Sales Stage Names'!B$9,IF(A288&gt;3,'Sales Stage Names'!B$8,IF(A288&gt;2,'Sales Stage Names'!B$7,IF(A288&gt;1,'Sales Stage Names'!B$6,IF(A288&gt;0,'Sales Stage Names'!B$5,IF(A288="",'Sales Stage Names'!B$2,IF(A288&gt;-1,'Sales Stage Names'!B$4,'Sales Stage Names'!B$3)))))))))</f>
        <v>Not Assigned</v>
      </c>
      <c r="E288" s="63" t="str">
        <f aca="false">IF(A288&gt;6,"Customer",IF(A288&gt;1,"Target",IF(A288="","T",IF(A288&gt;0,"Dormant","Disqualified"))))</f>
        <v>T</v>
      </c>
      <c r="F288" s="64"/>
      <c r="G288" s="65" t="str">
        <f aca="false">IF((R288&lt;Dashboard!$M$1),"Yes","No")</f>
        <v>Yes</v>
      </c>
      <c r="H288" s="61" t="n">
        <f aca="false">I288/100*J288</f>
        <v>0</v>
      </c>
      <c r="I288" s="59"/>
      <c r="J288" s="61" t="n">
        <f aca="false">K288*L288</f>
        <v>0</v>
      </c>
      <c r="K288" s="66"/>
      <c r="L288" s="67"/>
      <c r="M288" s="59"/>
      <c r="N288" s="68"/>
      <c r="O288" s="69" t="n">
        <f aca="false">SUMPRODUCT('Communication Log'!E$5:E$7=1,'Communication Log'!B$5:B$7=F288)</f>
        <v>0</v>
      </c>
      <c r="P288" s="69" t="n">
        <f aca="false">SUMPRODUCT('Communication Log'!E$5:E$7=2,'Communication Log'!B$5:B$7=F288)</f>
        <v>0</v>
      </c>
      <c r="Q288" s="69" t="n">
        <f aca="false">SUMPRODUCT('Communication Log'!E$5:E$7=3,'Communication Log'!B$5:B$7=F288)</f>
        <v>0</v>
      </c>
      <c r="R288" s="74"/>
      <c r="S288" s="71"/>
      <c r="T288" s="72" t="s">
        <v>84</v>
      </c>
      <c r="U288" s="73"/>
      <c r="V288" s="73"/>
      <c r="W288" s="64"/>
      <c r="X288" s="72" t="s">
        <v>84</v>
      </c>
      <c r="Y288" s="73"/>
      <c r="Z288" s="74"/>
      <c r="AA288" s="76"/>
      <c r="AB288" s="73"/>
      <c r="AC288" s="73"/>
      <c r="AD288" s="73"/>
      <c r="CY288" s="0"/>
      <c r="CZ288" s="0"/>
      <c r="DA288" s="0"/>
      <c r="DB288" s="0"/>
    </row>
    <row r="289" customFormat="false" ht="12.95" hidden="false" customHeight="true" outlineLevel="0" collapsed="false">
      <c r="A289" s="59"/>
      <c r="B289" s="60" t="n">
        <f aca="false">RANK(C289,C$4:C$504)</f>
        <v>6</v>
      </c>
      <c r="C289" s="61" t="n">
        <f aca="false">IF(AND(A289&gt;4,A289&lt;7),H289,0)</f>
        <v>0</v>
      </c>
      <c r="D289" s="62" t="str">
        <f aca="false">IF(A289&gt;6,'Sales Stage Names'!B$11,IF(A289&gt;5,'Sales Stage Names'!B$10,IF(A289&gt;4,'Sales Stage Names'!B$9,IF(A289&gt;3,'Sales Stage Names'!B$8,IF(A289&gt;2,'Sales Stage Names'!B$7,IF(A289&gt;1,'Sales Stage Names'!B$6,IF(A289&gt;0,'Sales Stage Names'!B$5,IF(A289="",'Sales Stage Names'!B$2,IF(A289&gt;-1,'Sales Stage Names'!B$4,'Sales Stage Names'!B$3)))))))))</f>
        <v>Not Assigned</v>
      </c>
      <c r="E289" s="63" t="str">
        <f aca="false">IF(A289&gt;6,"Customer",IF(A289&gt;1,"Target",IF(A289="","T",IF(A289&gt;0,"Dormant","Disqualified"))))</f>
        <v>T</v>
      </c>
      <c r="F289" s="64"/>
      <c r="G289" s="65" t="str">
        <f aca="false">IF((R289&lt;Dashboard!$M$1),"Yes","No")</f>
        <v>Yes</v>
      </c>
      <c r="H289" s="61" t="n">
        <f aca="false">I289/100*J289</f>
        <v>0</v>
      </c>
      <c r="I289" s="59"/>
      <c r="J289" s="61" t="n">
        <f aca="false">K289*L289</f>
        <v>0</v>
      </c>
      <c r="K289" s="66"/>
      <c r="L289" s="67"/>
      <c r="M289" s="59"/>
      <c r="N289" s="68"/>
      <c r="O289" s="69" t="n">
        <f aca="false">SUMPRODUCT('Communication Log'!E$5:E$7=1,'Communication Log'!B$5:B$7=F289)</f>
        <v>0</v>
      </c>
      <c r="P289" s="69" t="n">
        <f aca="false">SUMPRODUCT('Communication Log'!E$5:E$7=2,'Communication Log'!B$5:B$7=F289)</f>
        <v>0</v>
      </c>
      <c r="Q289" s="69" t="n">
        <f aca="false">SUMPRODUCT('Communication Log'!E$5:E$7=3,'Communication Log'!B$5:B$7=F289)</f>
        <v>0</v>
      </c>
      <c r="R289" s="74"/>
      <c r="S289" s="71"/>
      <c r="T289" s="72" t="s">
        <v>84</v>
      </c>
      <c r="U289" s="73"/>
      <c r="V289" s="73"/>
      <c r="W289" s="64"/>
      <c r="X289" s="72" t="s">
        <v>84</v>
      </c>
      <c r="Y289" s="73"/>
      <c r="Z289" s="74"/>
      <c r="AA289" s="76"/>
      <c r="AB289" s="73"/>
      <c r="AC289" s="73"/>
      <c r="AD289" s="73"/>
      <c r="CY289" s="0"/>
      <c r="CZ289" s="0"/>
      <c r="DA289" s="0"/>
      <c r="DB289" s="0"/>
    </row>
    <row r="290" customFormat="false" ht="12.95" hidden="false" customHeight="true" outlineLevel="0" collapsed="false">
      <c r="A290" s="59"/>
      <c r="B290" s="60" t="n">
        <f aca="false">RANK(C290,C$4:C$504)</f>
        <v>6</v>
      </c>
      <c r="C290" s="61" t="n">
        <f aca="false">IF(AND(A290&gt;4,A290&lt;7),H290,0)</f>
        <v>0</v>
      </c>
      <c r="D290" s="62" t="str">
        <f aca="false">IF(A290&gt;6,'Sales Stage Names'!B$11,IF(A290&gt;5,'Sales Stage Names'!B$10,IF(A290&gt;4,'Sales Stage Names'!B$9,IF(A290&gt;3,'Sales Stage Names'!B$8,IF(A290&gt;2,'Sales Stage Names'!B$7,IF(A290&gt;1,'Sales Stage Names'!B$6,IF(A290&gt;0,'Sales Stage Names'!B$5,IF(A290="",'Sales Stage Names'!B$2,IF(A290&gt;-1,'Sales Stage Names'!B$4,'Sales Stage Names'!B$3)))))))))</f>
        <v>Not Assigned</v>
      </c>
      <c r="E290" s="63" t="str">
        <f aca="false">IF(A290&gt;6,"Customer",IF(A290&gt;1,"Target",IF(A290="","T",IF(A290&gt;0,"Dormant","Disqualified"))))</f>
        <v>T</v>
      </c>
      <c r="F290" s="64"/>
      <c r="G290" s="65" t="str">
        <f aca="false">IF((R290&lt;Dashboard!$M$1),"Yes","No")</f>
        <v>Yes</v>
      </c>
      <c r="H290" s="61" t="n">
        <f aca="false">I290/100*J290</f>
        <v>0</v>
      </c>
      <c r="I290" s="59"/>
      <c r="J290" s="61" t="n">
        <f aca="false">K290*L290</f>
        <v>0</v>
      </c>
      <c r="K290" s="66"/>
      <c r="L290" s="67"/>
      <c r="M290" s="59"/>
      <c r="N290" s="68"/>
      <c r="O290" s="69" t="n">
        <f aca="false">SUMPRODUCT('Communication Log'!E$5:E$7=1,'Communication Log'!B$5:B$7=F290)</f>
        <v>0</v>
      </c>
      <c r="P290" s="69" t="n">
        <f aca="false">SUMPRODUCT('Communication Log'!E$5:E$7=2,'Communication Log'!B$5:B$7=F290)</f>
        <v>0</v>
      </c>
      <c r="Q290" s="69" t="n">
        <f aca="false">SUMPRODUCT('Communication Log'!E$5:E$7=3,'Communication Log'!B$5:B$7=F290)</f>
        <v>0</v>
      </c>
      <c r="R290" s="74"/>
      <c r="S290" s="71"/>
      <c r="T290" s="72" t="s">
        <v>84</v>
      </c>
      <c r="U290" s="73"/>
      <c r="V290" s="73"/>
      <c r="W290" s="64"/>
      <c r="X290" s="72" t="s">
        <v>84</v>
      </c>
      <c r="Y290" s="73"/>
      <c r="Z290" s="74"/>
      <c r="AA290" s="76"/>
      <c r="AB290" s="73"/>
      <c r="AC290" s="73"/>
      <c r="AD290" s="73"/>
      <c r="CY290" s="0"/>
      <c r="CZ290" s="0"/>
      <c r="DA290" s="0"/>
      <c r="DB290" s="0"/>
    </row>
    <row r="291" customFormat="false" ht="12.95" hidden="false" customHeight="true" outlineLevel="0" collapsed="false">
      <c r="A291" s="59"/>
      <c r="B291" s="60" t="n">
        <f aca="false">RANK(C291,C$4:C$504)</f>
        <v>6</v>
      </c>
      <c r="C291" s="61" t="n">
        <f aca="false">IF(AND(A291&gt;4,A291&lt;7),H291,0)</f>
        <v>0</v>
      </c>
      <c r="D291" s="62" t="str">
        <f aca="false">IF(A291&gt;6,'Sales Stage Names'!B$11,IF(A291&gt;5,'Sales Stage Names'!B$10,IF(A291&gt;4,'Sales Stage Names'!B$9,IF(A291&gt;3,'Sales Stage Names'!B$8,IF(A291&gt;2,'Sales Stage Names'!B$7,IF(A291&gt;1,'Sales Stage Names'!B$6,IF(A291&gt;0,'Sales Stage Names'!B$5,IF(A291="",'Sales Stage Names'!B$2,IF(A291&gt;-1,'Sales Stage Names'!B$4,'Sales Stage Names'!B$3)))))))))</f>
        <v>Not Assigned</v>
      </c>
      <c r="E291" s="63" t="str">
        <f aca="false">IF(A291&gt;6,"Customer",IF(A291&gt;1,"Target",IF(A291="","T",IF(A291&gt;0,"Dormant","Disqualified"))))</f>
        <v>T</v>
      </c>
      <c r="F291" s="64"/>
      <c r="G291" s="65" t="str">
        <f aca="false">IF((R291&lt;Dashboard!$M$1),"Yes","No")</f>
        <v>Yes</v>
      </c>
      <c r="H291" s="61" t="n">
        <f aca="false">I291/100*J291</f>
        <v>0</v>
      </c>
      <c r="I291" s="59"/>
      <c r="J291" s="61" t="n">
        <f aca="false">K291*L291</f>
        <v>0</v>
      </c>
      <c r="K291" s="66"/>
      <c r="L291" s="67"/>
      <c r="M291" s="59"/>
      <c r="N291" s="68"/>
      <c r="O291" s="69" t="n">
        <f aca="false">SUMPRODUCT('Communication Log'!E$5:E$7=1,'Communication Log'!B$5:B$7=F291)</f>
        <v>0</v>
      </c>
      <c r="P291" s="69" t="n">
        <f aca="false">SUMPRODUCT('Communication Log'!E$5:E$7=2,'Communication Log'!B$5:B$7=F291)</f>
        <v>0</v>
      </c>
      <c r="Q291" s="69" t="n">
        <f aca="false">SUMPRODUCT('Communication Log'!E$5:E$7=3,'Communication Log'!B$5:B$7=F291)</f>
        <v>0</v>
      </c>
      <c r="R291" s="74"/>
      <c r="S291" s="71"/>
      <c r="T291" s="72" t="s">
        <v>84</v>
      </c>
      <c r="U291" s="73"/>
      <c r="V291" s="73"/>
      <c r="W291" s="64"/>
      <c r="X291" s="72" t="s">
        <v>84</v>
      </c>
      <c r="Y291" s="73"/>
      <c r="Z291" s="74"/>
      <c r="AA291" s="76"/>
      <c r="AB291" s="73"/>
      <c r="AC291" s="73"/>
      <c r="AD291" s="73"/>
      <c r="CY291" s="0"/>
      <c r="CZ291" s="0"/>
      <c r="DA291" s="0"/>
      <c r="DB291" s="0"/>
    </row>
    <row r="292" customFormat="false" ht="12.95" hidden="false" customHeight="true" outlineLevel="0" collapsed="false">
      <c r="A292" s="59"/>
      <c r="B292" s="60" t="n">
        <f aca="false">RANK(C292,C$4:C$504)</f>
        <v>6</v>
      </c>
      <c r="C292" s="61" t="n">
        <f aca="false">IF(AND(A292&gt;4,A292&lt;7),H292,0)</f>
        <v>0</v>
      </c>
      <c r="D292" s="62" t="str">
        <f aca="false">IF(A292&gt;6,'Sales Stage Names'!B$11,IF(A292&gt;5,'Sales Stage Names'!B$10,IF(A292&gt;4,'Sales Stage Names'!B$9,IF(A292&gt;3,'Sales Stage Names'!B$8,IF(A292&gt;2,'Sales Stage Names'!B$7,IF(A292&gt;1,'Sales Stage Names'!B$6,IF(A292&gt;0,'Sales Stage Names'!B$5,IF(A292="",'Sales Stage Names'!B$2,IF(A292&gt;-1,'Sales Stage Names'!B$4,'Sales Stage Names'!B$3)))))))))</f>
        <v>Not Assigned</v>
      </c>
      <c r="E292" s="63" t="str">
        <f aca="false">IF(A292&gt;6,"Customer",IF(A292&gt;1,"Target",IF(A292="","T",IF(A292&gt;0,"Dormant","Disqualified"))))</f>
        <v>T</v>
      </c>
      <c r="F292" s="64"/>
      <c r="G292" s="65" t="str">
        <f aca="false">IF((R292&lt;Dashboard!$M$1),"Yes","No")</f>
        <v>Yes</v>
      </c>
      <c r="H292" s="61" t="n">
        <f aca="false">I292/100*J292</f>
        <v>0</v>
      </c>
      <c r="I292" s="59"/>
      <c r="J292" s="61" t="n">
        <f aca="false">K292*L292</f>
        <v>0</v>
      </c>
      <c r="K292" s="66"/>
      <c r="L292" s="67"/>
      <c r="M292" s="59"/>
      <c r="N292" s="68"/>
      <c r="O292" s="69" t="n">
        <f aca="false">SUMPRODUCT('Communication Log'!E$5:E$7=1,'Communication Log'!B$5:B$7=F292)</f>
        <v>0</v>
      </c>
      <c r="P292" s="69" t="n">
        <f aca="false">SUMPRODUCT('Communication Log'!E$5:E$7=2,'Communication Log'!B$5:B$7=F292)</f>
        <v>0</v>
      </c>
      <c r="Q292" s="69" t="n">
        <f aca="false">SUMPRODUCT('Communication Log'!E$5:E$7=3,'Communication Log'!B$5:B$7=F292)</f>
        <v>0</v>
      </c>
      <c r="R292" s="74"/>
      <c r="S292" s="71"/>
      <c r="T292" s="72" t="s">
        <v>84</v>
      </c>
      <c r="U292" s="73"/>
      <c r="V292" s="73"/>
      <c r="W292" s="64"/>
      <c r="X292" s="72" t="s">
        <v>84</v>
      </c>
      <c r="Y292" s="73"/>
      <c r="Z292" s="74"/>
      <c r="AA292" s="76"/>
      <c r="AB292" s="73"/>
      <c r="AC292" s="73"/>
      <c r="AD292" s="73"/>
      <c r="CY292" s="0"/>
      <c r="CZ292" s="0"/>
      <c r="DA292" s="0"/>
      <c r="DB292" s="0"/>
    </row>
    <row r="293" customFormat="false" ht="12.95" hidden="false" customHeight="true" outlineLevel="0" collapsed="false">
      <c r="A293" s="59"/>
      <c r="B293" s="60" t="n">
        <f aca="false">RANK(C293,C$4:C$504)</f>
        <v>6</v>
      </c>
      <c r="C293" s="61" t="n">
        <f aca="false">IF(AND(A293&gt;4,A293&lt;7),H293,0)</f>
        <v>0</v>
      </c>
      <c r="D293" s="62" t="str">
        <f aca="false">IF(A293&gt;6,'Sales Stage Names'!B$11,IF(A293&gt;5,'Sales Stage Names'!B$10,IF(A293&gt;4,'Sales Stage Names'!B$9,IF(A293&gt;3,'Sales Stage Names'!B$8,IF(A293&gt;2,'Sales Stage Names'!B$7,IF(A293&gt;1,'Sales Stage Names'!B$6,IF(A293&gt;0,'Sales Stage Names'!B$5,IF(A293="",'Sales Stage Names'!B$2,IF(A293&gt;-1,'Sales Stage Names'!B$4,'Sales Stage Names'!B$3)))))))))</f>
        <v>Not Assigned</v>
      </c>
      <c r="E293" s="63" t="str">
        <f aca="false">IF(A293&gt;6,"Customer",IF(A293&gt;1,"Target",IF(A293="","T",IF(A293&gt;0,"Dormant","Disqualified"))))</f>
        <v>T</v>
      </c>
      <c r="F293" s="64"/>
      <c r="G293" s="65" t="str">
        <f aca="false">IF((R293&lt;Dashboard!$M$1),"Yes","No")</f>
        <v>Yes</v>
      </c>
      <c r="H293" s="61" t="n">
        <f aca="false">I293/100*J293</f>
        <v>0</v>
      </c>
      <c r="I293" s="59"/>
      <c r="J293" s="61" t="n">
        <f aca="false">K293*L293</f>
        <v>0</v>
      </c>
      <c r="K293" s="66"/>
      <c r="L293" s="67"/>
      <c r="M293" s="59"/>
      <c r="N293" s="68"/>
      <c r="O293" s="69" t="n">
        <f aca="false">SUMPRODUCT('Communication Log'!E$5:E$7=1,'Communication Log'!B$5:B$7=F293)</f>
        <v>0</v>
      </c>
      <c r="P293" s="69" t="n">
        <f aca="false">SUMPRODUCT('Communication Log'!E$5:E$7=2,'Communication Log'!B$5:B$7=F293)</f>
        <v>0</v>
      </c>
      <c r="Q293" s="69" t="n">
        <f aca="false">SUMPRODUCT('Communication Log'!E$5:E$7=3,'Communication Log'!B$5:B$7=F293)</f>
        <v>0</v>
      </c>
      <c r="R293" s="74"/>
      <c r="S293" s="71"/>
      <c r="T293" s="72" t="s">
        <v>84</v>
      </c>
      <c r="U293" s="73"/>
      <c r="V293" s="73"/>
      <c r="W293" s="64"/>
      <c r="X293" s="72" t="s">
        <v>84</v>
      </c>
      <c r="Y293" s="73"/>
      <c r="Z293" s="74"/>
      <c r="AA293" s="76"/>
      <c r="AB293" s="73"/>
      <c r="AC293" s="73"/>
      <c r="AD293" s="73"/>
      <c r="CY293" s="0"/>
      <c r="CZ293" s="0"/>
      <c r="DA293" s="0"/>
      <c r="DB293" s="0"/>
    </row>
    <row r="294" customFormat="false" ht="12.95" hidden="false" customHeight="true" outlineLevel="0" collapsed="false">
      <c r="A294" s="59"/>
      <c r="B294" s="60" t="n">
        <f aca="false">RANK(C294,C$4:C$504)</f>
        <v>6</v>
      </c>
      <c r="C294" s="61" t="n">
        <f aca="false">IF(AND(A294&gt;4,A294&lt;7),H294,0)</f>
        <v>0</v>
      </c>
      <c r="D294" s="62" t="str">
        <f aca="false">IF(A294&gt;6,'Sales Stage Names'!B$11,IF(A294&gt;5,'Sales Stage Names'!B$10,IF(A294&gt;4,'Sales Stage Names'!B$9,IF(A294&gt;3,'Sales Stage Names'!B$8,IF(A294&gt;2,'Sales Stage Names'!B$7,IF(A294&gt;1,'Sales Stage Names'!B$6,IF(A294&gt;0,'Sales Stage Names'!B$5,IF(A294="",'Sales Stage Names'!B$2,IF(A294&gt;-1,'Sales Stage Names'!B$4,'Sales Stage Names'!B$3)))))))))</f>
        <v>Not Assigned</v>
      </c>
      <c r="E294" s="63" t="str">
        <f aca="false">IF(A294&gt;6,"Customer",IF(A294&gt;1,"Target",IF(A294="","T",IF(A294&gt;0,"Dormant","Disqualified"))))</f>
        <v>T</v>
      </c>
      <c r="F294" s="64"/>
      <c r="G294" s="65" t="str">
        <f aca="false">IF((R294&lt;Dashboard!$M$1),"Yes","No")</f>
        <v>Yes</v>
      </c>
      <c r="H294" s="61" t="n">
        <f aca="false">I294/100*J294</f>
        <v>0</v>
      </c>
      <c r="I294" s="59"/>
      <c r="J294" s="61" t="n">
        <f aca="false">K294*L294</f>
        <v>0</v>
      </c>
      <c r="K294" s="66"/>
      <c r="L294" s="67"/>
      <c r="M294" s="59"/>
      <c r="N294" s="68"/>
      <c r="O294" s="69" t="n">
        <f aca="false">SUMPRODUCT('Communication Log'!E$5:E$7=1,'Communication Log'!B$5:B$7=F294)</f>
        <v>0</v>
      </c>
      <c r="P294" s="69" t="n">
        <f aca="false">SUMPRODUCT('Communication Log'!E$5:E$7=2,'Communication Log'!B$5:B$7=F294)</f>
        <v>0</v>
      </c>
      <c r="Q294" s="69" t="n">
        <f aca="false">SUMPRODUCT('Communication Log'!E$5:E$7=3,'Communication Log'!B$5:B$7=F294)</f>
        <v>0</v>
      </c>
      <c r="R294" s="74"/>
      <c r="S294" s="71"/>
      <c r="T294" s="72" t="s">
        <v>84</v>
      </c>
      <c r="U294" s="73"/>
      <c r="V294" s="73"/>
      <c r="W294" s="64"/>
      <c r="X294" s="72" t="s">
        <v>84</v>
      </c>
      <c r="Y294" s="73"/>
      <c r="Z294" s="74"/>
      <c r="AA294" s="76"/>
      <c r="AB294" s="73"/>
      <c r="AC294" s="73"/>
      <c r="AD294" s="73"/>
      <c r="CY294" s="0"/>
      <c r="CZ294" s="0"/>
      <c r="DA294" s="0"/>
      <c r="DB294" s="0"/>
    </row>
    <row r="295" customFormat="false" ht="12.95" hidden="false" customHeight="true" outlineLevel="0" collapsed="false">
      <c r="A295" s="59"/>
      <c r="B295" s="60" t="n">
        <f aca="false">RANK(C295,C$4:C$504)</f>
        <v>6</v>
      </c>
      <c r="C295" s="61" t="n">
        <f aca="false">IF(AND(A295&gt;4,A295&lt;7),H295,0)</f>
        <v>0</v>
      </c>
      <c r="D295" s="62" t="str">
        <f aca="false">IF(A295&gt;6,'Sales Stage Names'!B$11,IF(A295&gt;5,'Sales Stage Names'!B$10,IF(A295&gt;4,'Sales Stage Names'!B$9,IF(A295&gt;3,'Sales Stage Names'!B$8,IF(A295&gt;2,'Sales Stage Names'!B$7,IF(A295&gt;1,'Sales Stage Names'!B$6,IF(A295&gt;0,'Sales Stage Names'!B$5,IF(A295="",'Sales Stage Names'!B$2,IF(A295&gt;-1,'Sales Stage Names'!B$4,'Sales Stage Names'!B$3)))))))))</f>
        <v>Not Assigned</v>
      </c>
      <c r="E295" s="63" t="str">
        <f aca="false">IF(A295&gt;6,"Customer",IF(A295&gt;1,"Target",IF(A295="","T",IF(A295&gt;0,"Dormant","Disqualified"))))</f>
        <v>T</v>
      </c>
      <c r="F295" s="64"/>
      <c r="G295" s="65" t="str">
        <f aca="false">IF((R295&lt;Dashboard!$M$1),"Yes","No")</f>
        <v>Yes</v>
      </c>
      <c r="H295" s="61" t="n">
        <f aca="false">I295/100*J295</f>
        <v>0</v>
      </c>
      <c r="I295" s="59"/>
      <c r="J295" s="61" t="n">
        <f aca="false">K295*L295</f>
        <v>0</v>
      </c>
      <c r="K295" s="66"/>
      <c r="L295" s="67"/>
      <c r="M295" s="59"/>
      <c r="N295" s="68"/>
      <c r="O295" s="69" t="n">
        <f aca="false">SUMPRODUCT('Communication Log'!E$5:E$7=1,'Communication Log'!B$5:B$7=F295)</f>
        <v>0</v>
      </c>
      <c r="P295" s="69" t="n">
        <f aca="false">SUMPRODUCT('Communication Log'!E$5:E$7=2,'Communication Log'!B$5:B$7=F295)</f>
        <v>0</v>
      </c>
      <c r="Q295" s="69" t="n">
        <f aca="false">SUMPRODUCT('Communication Log'!E$5:E$7=3,'Communication Log'!B$5:B$7=F295)</f>
        <v>0</v>
      </c>
      <c r="R295" s="74"/>
      <c r="S295" s="71"/>
      <c r="T295" s="72" t="s">
        <v>84</v>
      </c>
      <c r="U295" s="73"/>
      <c r="V295" s="73"/>
      <c r="W295" s="64"/>
      <c r="X295" s="72" t="s">
        <v>84</v>
      </c>
      <c r="Y295" s="73"/>
      <c r="Z295" s="74"/>
      <c r="AA295" s="76"/>
      <c r="AB295" s="73"/>
      <c r="AC295" s="73"/>
      <c r="AD295" s="73"/>
      <c r="CY295" s="0"/>
      <c r="CZ295" s="0"/>
      <c r="DA295" s="0"/>
      <c r="DB295" s="0"/>
    </row>
    <row r="296" customFormat="false" ht="12.95" hidden="false" customHeight="true" outlineLevel="0" collapsed="false">
      <c r="A296" s="59"/>
      <c r="B296" s="60" t="n">
        <f aca="false">RANK(C296,C$4:C$504)</f>
        <v>6</v>
      </c>
      <c r="C296" s="61" t="n">
        <f aca="false">IF(AND(A296&gt;4,A296&lt;7),H296,0)</f>
        <v>0</v>
      </c>
      <c r="D296" s="62" t="str">
        <f aca="false">IF(A296&gt;6,'Sales Stage Names'!B$11,IF(A296&gt;5,'Sales Stage Names'!B$10,IF(A296&gt;4,'Sales Stage Names'!B$9,IF(A296&gt;3,'Sales Stage Names'!B$8,IF(A296&gt;2,'Sales Stage Names'!B$7,IF(A296&gt;1,'Sales Stage Names'!B$6,IF(A296&gt;0,'Sales Stage Names'!B$5,IF(A296="",'Sales Stage Names'!B$2,IF(A296&gt;-1,'Sales Stage Names'!B$4,'Sales Stage Names'!B$3)))))))))</f>
        <v>Not Assigned</v>
      </c>
      <c r="E296" s="63" t="str">
        <f aca="false">IF(A296&gt;6,"Customer",IF(A296&gt;1,"Target",IF(A296="","T",IF(A296&gt;0,"Dormant","Disqualified"))))</f>
        <v>T</v>
      </c>
      <c r="F296" s="64"/>
      <c r="G296" s="65" t="str">
        <f aca="false">IF((R296&lt;Dashboard!$M$1),"Yes","No")</f>
        <v>Yes</v>
      </c>
      <c r="H296" s="61" t="n">
        <f aca="false">I296/100*J296</f>
        <v>0</v>
      </c>
      <c r="I296" s="59"/>
      <c r="J296" s="61" t="n">
        <f aca="false">K296*L296</f>
        <v>0</v>
      </c>
      <c r="K296" s="66"/>
      <c r="L296" s="67"/>
      <c r="M296" s="59"/>
      <c r="N296" s="68"/>
      <c r="O296" s="69" t="n">
        <f aca="false">SUMPRODUCT('Communication Log'!E$5:E$7=1,'Communication Log'!B$5:B$7=F296)</f>
        <v>0</v>
      </c>
      <c r="P296" s="69" t="n">
        <f aca="false">SUMPRODUCT('Communication Log'!E$5:E$7=2,'Communication Log'!B$5:B$7=F296)</f>
        <v>0</v>
      </c>
      <c r="Q296" s="69" t="n">
        <f aca="false">SUMPRODUCT('Communication Log'!E$5:E$7=3,'Communication Log'!B$5:B$7=F296)</f>
        <v>0</v>
      </c>
      <c r="R296" s="74"/>
      <c r="S296" s="71"/>
      <c r="T296" s="72" t="s">
        <v>84</v>
      </c>
      <c r="U296" s="73"/>
      <c r="V296" s="73"/>
      <c r="W296" s="64"/>
      <c r="X296" s="72" t="s">
        <v>84</v>
      </c>
      <c r="Y296" s="73"/>
      <c r="Z296" s="74"/>
      <c r="AA296" s="76"/>
      <c r="AB296" s="73"/>
      <c r="AC296" s="73"/>
      <c r="AD296" s="73"/>
      <c r="CY296" s="0"/>
      <c r="CZ296" s="0"/>
      <c r="DA296" s="0"/>
      <c r="DB296" s="0"/>
    </row>
    <row r="297" customFormat="false" ht="12.95" hidden="false" customHeight="true" outlineLevel="0" collapsed="false">
      <c r="A297" s="59"/>
      <c r="B297" s="60" t="n">
        <f aca="false">RANK(C297,C$4:C$504)</f>
        <v>6</v>
      </c>
      <c r="C297" s="61" t="n">
        <f aca="false">IF(AND(A297&gt;4,A297&lt;7),H297,0)</f>
        <v>0</v>
      </c>
      <c r="D297" s="62" t="str">
        <f aca="false">IF(A297&gt;6,'Sales Stage Names'!B$11,IF(A297&gt;5,'Sales Stage Names'!B$10,IF(A297&gt;4,'Sales Stage Names'!B$9,IF(A297&gt;3,'Sales Stage Names'!B$8,IF(A297&gt;2,'Sales Stage Names'!B$7,IF(A297&gt;1,'Sales Stage Names'!B$6,IF(A297&gt;0,'Sales Stage Names'!B$5,IF(A297="",'Sales Stage Names'!B$2,IF(A297&gt;-1,'Sales Stage Names'!B$4,'Sales Stage Names'!B$3)))))))))</f>
        <v>Not Assigned</v>
      </c>
      <c r="E297" s="63" t="str">
        <f aca="false">IF(A297&gt;6,"Customer",IF(A297&gt;1,"Target",IF(A297="","T",IF(A297&gt;0,"Dormant","Disqualified"))))</f>
        <v>T</v>
      </c>
      <c r="F297" s="64"/>
      <c r="G297" s="65" t="str">
        <f aca="false">IF((R297&lt;Dashboard!$M$1),"Yes","No")</f>
        <v>Yes</v>
      </c>
      <c r="H297" s="61" t="n">
        <f aca="false">I297/100*J297</f>
        <v>0</v>
      </c>
      <c r="I297" s="59"/>
      <c r="J297" s="61" t="n">
        <f aca="false">K297*L297</f>
        <v>0</v>
      </c>
      <c r="K297" s="66"/>
      <c r="L297" s="67"/>
      <c r="M297" s="59"/>
      <c r="N297" s="68"/>
      <c r="O297" s="69" t="n">
        <f aca="false">SUMPRODUCT('Communication Log'!E$5:E$7=1,'Communication Log'!B$5:B$7=F297)</f>
        <v>0</v>
      </c>
      <c r="P297" s="69" t="n">
        <f aca="false">SUMPRODUCT('Communication Log'!E$5:E$7=2,'Communication Log'!B$5:B$7=F297)</f>
        <v>0</v>
      </c>
      <c r="Q297" s="69" t="n">
        <f aca="false">SUMPRODUCT('Communication Log'!E$5:E$7=3,'Communication Log'!B$5:B$7=F297)</f>
        <v>0</v>
      </c>
      <c r="R297" s="74"/>
      <c r="S297" s="71"/>
      <c r="T297" s="72" t="s">
        <v>84</v>
      </c>
      <c r="U297" s="73"/>
      <c r="V297" s="73"/>
      <c r="W297" s="64"/>
      <c r="X297" s="72" t="s">
        <v>84</v>
      </c>
      <c r="Y297" s="73"/>
      <c r="Z297" s="74"/>
      <c r="AA297" s="76"/>
      <c r="AB297" s="73"/>
      <c r="AC297" s="73"/>
      <c r="AD297" s="73"/>
      <c r="CY297" s="0"/>
      <c r="CZ297" s="0"/>
      <c r="DA297" s="0"/>
      <c r="DB297" s="0"/>
    </row>
    <row r="298" customFormat="false" ht="12.95" hidden="false" customHeight="true" outlineLevel="0" collapsed="false">
      <c r="A298" s="59"/>
      <c r="B298" s="60" t="n">
        <f aca="false">RANK(C298,C$4:C$504)</f>
        <v>6</v>
      </c>
      <c r="C298" s="61" t="n">
        <f aca="false">IF(AND(A298&gt;4,A298&lt;7),H298,0)</f>
        <v>0</v>
      </c>
      <c r="D298" s="62" t="str">
        <f aca="false">IF(A298&gt;6,'Sales Stage Names'!B$11,IF(A298&gt;5,'Sales Stage Names'!B$10,IF(A298&gt;4,'Sales Stage Names'!B$9,IF(A298&gt;3,'Sales Stage Names'!B$8,IF(A298&gt;2,'Sales Stage Names'!B$7,IF(A298&gt;1,'Sales Stage Names'!B$6,IF(A298&gt;0,'Sales Stage Names'!B$5,IF(A298="",'Sales Stage Names'!B$2,IF(A298&gt;-1,'Sales Stage Names'!B$4,'Sales Stage Names'!B$3)))))))))</f>
        <v>Not Assigned</v>
      </c>
      <c r="E298" s="63" t="str">
        <f aca="false">IF(A298&gt;6,"Customer",IF(A298&gt;1,"Target",IF(A298="","T",IF(A298&gt;0,"Dormant","Disqualified"))))</f>
        <v>T</v>
      </c>
      <c r="F298" s="64"/>
      <c r="G298" s="65" t="str">
        <f aca="false">IF((R298&lt;Dashboard!$M$1),"Yes","No")</f>
        <v>Yes</v>
      </c>
      <c r="H298" s="61" t="n">
        <f aca="false">I298/100*J298</f>
        <v>0</v>
      </c>
      <c r="I298" s="59"/>
      <c r="J298" s="61" t="n">
        <f aca="false">K298*L298</f>
        <v>0</v>
      </c>
      <c r="K298" s="66"/>
      <c r="L298" s="67"/>
      <c r="M298" s="59"/>
      <c r="N298" s="68"/>
      <c r="O298" s="69" t="n">
        <f aca="false">SUMPRODUCT('Communication Log'!E$5:E$7=1,'Communication Log'!B$5:B$7=F298)</f>
        <v>0</v>
      </c>
      <c r="P298" s="69" t="n">
        <f aca="false">SUMPRODUCT('Communication Log'!E$5:E$7=2,'Communication Log'!B$5:B$7=F298)</f>
        <v>0</v>
      </c>
      <c r="Q298" s="69" t="n">
        <f aca="false">SUMPRODUCT('Communication Log'!E$5:E$7=3,'Communication Log'!B$5:B$7=F298)</f>
        <v>0</v>
      </c>
      <c r="R298" s="74"/>
      <c r="S298" s="71"/>
      <c r="T298" s="72" t="s">
        <v>84</v>
      </c>
      <c r="U298" s="73"/>
      <c r="V298" s="73"/>
      <c r="W298" s="64"/>
      <c r="X298" s="72" t="s">
        <v>84</v>
      </c>
      <c r="Y298" s="73"/>
      <c r="Z298" s="74"/>
      <c r="AA298" s="76"/>
      <c r="AB298" s="73"/>
      <c r="AC298" s="73"/>
      <c r="AD298" s="73"/>
      <c r="CY298" s="0"/>
      <c r="CZ298" s="0"/>
      <c r="DA298" s="0"/>
      <c r="DB298" s="0"/>
    </row>
    <row r="299" customFormat="false" ht="12.95" hidden="false" customHeight="true" outlineLevel="0" collapsed="false">
      <c r="A299" s="59"/>
      <c r="B299" s="60" t="n">
        <f aca="false">RANK(C299,C$4:C$504)</f>
        <v>6</v>
      </c>
      <c r="C299" s="61" t="n">
        <f aca="false">IF(AND(A299&gt;4,A299&lt;7),H299,0)</f>
        <v>0</v>
      </c>
      <c r="D299" s="62" t="str">
        <f aca="false">IF(A299&gt;6,'Sales Stage Names'!B$11,IF(A299&gt;5,'Sales Stage Names'!B$10,IF(A299&gt;4,'Sales Stage Names'!B$9,IF(A299&gt;3,'Sales Stage Names'!B$8,IF(A299&gt;2,'Sales Stage Names'!B$7,IF(A299&gt;1,'Sales Stage Names'!B$6,IF(A299&gt;0,'Sales Stage Names'!B$5,IF(A299="",'Sales Stage Names'!B$2,IF(A299&gt;-1,'Sales Stage Names'!B$4,'Sales Stage Names'!B$3)))))))))</f>
        <v>Not Assigned</v>
      </c>
      <c r="E299" s="63" t="str">
        <f aca="false">IF(A299&gt;6,"Customer",IF(A299&gt;1,"Target",IF(A299="","T",IF(A299&gt;0,"Dormant","Disqualified"))))</f>
        <v>T</v>
      </c>
      <c r="F299" s="64"/>
      <c r="G299" s="65" t="str">
        <f aca="false">IF((R299&lt;Dashboard!$M$1),"Yes","No")</f>
        <v>Yes</v>
      </c>
      <c r="H299" s="61" t="n">
        <f aca="false">I299/100*J299</f>
        <v>0</v>
      </c>
      <c r="I299" s="59"/>
      <c r="J299" s="61" t="n">
        <f aca="false">K299*L299</f>
        <v>0</v>
      </c>
      <c r="K299" s="66"/>
      <c r="L299" s="67"/>
      <c r="M299" s="59"/>
      <c r="N299" s="68"/>
      <c r="O299" s="69" t="n">
        <f aca="false">SUMPRODUCT('Communication Log'!E$5:E$7=1,'Communication Log'!B$5:B$7=F299)</f>
        <v>0</v>
      </c>
      <c r="P299" s="69" t="n">
        <f aca="false">SUMPRODUCT('Communication Log'!E$5:E$7=2,'Communication Log'!B$5:B$7=F299)</f>
        <v>0</v>
      </c>
      <c r="Q299" s="69" t="n">
        <f aca="false">SUMPRODUCT('Communication Log'!E$5:E$7=3,'Communication Log'!B$5:B$7=F299)</f>
        <v>0</v>
      </c>
      <c r="R299" s="74"/>
      <c r="S299" s="71"/>
      <c r="T299" s="72" t="s">
        <v>84</v>
      </c>
      <c r="U299" s="73"/>
      <c r="V299" s="73"/>
      <c r="W299" s="64"/>
      <c r="X299" s="72" t="s">
        <v>84</v>
      </c>
      <c r="Y299" s="73"/>
      <c r="Z299" s="74"/>
      <c r="AA299" s="76"/>
      <c r="AB299" s="73"/>
      <c r="AC299" s="73"/>
      <c r="AD299" s="73"/>
      <c r="CY299" s="0"/>
      <c r="CZ299" s="0"/>
      <c r="DA299" s="0"/>
      <c r="DB299" s="0"/>
    </row>
    <row r="300" customFormat="false" ht="12.95" hidden="false" customHeight="true" outlineLevel="0" collapsed="false">
      <c r="A300" s="59"/>
      <c r="B300" s="60" t="n">
        <f aca="false">RANK(C300,C$4:C$504)</f>
        <v>6</v>
      </c>
      <c r="C300" s="61" t="n">
        <f aca="false">IF(AND(A300&gt;4,A300&lt;7),H300,0)</f>
        <v>0</v>
      </c>
      <c r="D300" s="62" t="str">
        <f aca="false">IF(A300&gt;6,'Sales Stage Names'!B$11,IF(A300&gt;5,'Sales Stage Names'!B$10,IF(A300&gt;4,'Sales Stage Names'!B$9,IF(A300&gt;3,'Sales Stage Names'!B$8,IF(A300&gt;2,'Sales Stage Names'!B$7,IF(A300&gt;1,'Sales Stage Names'!B$6,IF(A300&gt;0,'Sales Stage Names'!B$5,IF(A300="",'Sales Stage Names'!B$2,IF(A300&gt;-1,'Sales Stage Names'!B$4,'Sales Stage Names'!B$3)))))))))</f>
        <v>Not Assigned</v>
      </c>
      <c r="E300" s="63" t="str">
        <f aca="false">IF(A300&gt;6,"Customer",IF(A300&gt;1,"Target",IF(A300="","T",IF(A300&gt;0,"Dormant","Disqualified"))))</f>
        <v>T</v>
      </c>
      <c r="F300" s="64"/>
      <c r="G300" s="65" t="str">
        <f aca="false">IF((R300&lt;Dashboard!$M$1),"Yes","No")</f>
        <v>Yes</v>
      </c>
      <c r="H300" s="61" t="n">
        <f aca="false">I300/100*J300</f>
        <v>0</v>
      </c>
      <c r="I300" s="59"/>
      <c r="J300" s="61" t="n">
        <f aca="false">K300*L300</f>
        <v>0</v>
      </c>
      <c r="K300" s="66"/>
      <c r="L300" s="67"/>
      <c r="M300" s="59"/>
      <c r="N300" s="68"/>
      <c r="O300" s="69" t="n">
        <f aca="false">SUMPRODUCT('Communication Log'!E$5:E$7=1,'Communication Log'!B$5:B$7=F300)</f>
        <v>0</v>
      </c>
      <c r="P300" s="69" t="n">
        <f aca="false">SUMPRODUCT('Communication Log'!E$5:E$7=2,'Communication Log'!B$5:B$7=F300)</f>
        <v>0</v>
      </c>
      <c r="Q300" s="69" t="n">
        <f aca="false">SUMPRODUCT('Communication Log'!E$5:E$7=3,'Communication Log'!B$5:B$7=F300)</f>
        <v>0</v>
      </c>
      <c r="R300" s="74"/>
      <c r="S300" s="71"/>
      <c r="T300" s="72" t="s">
        <v>84</v>
      </c>
      <c r="U300" s="73"/>
      <c r="V300" s="73"/>
      <c r="W300" s="64"/>
      <c r="X300" s="72" t="s">
        <v>84</v>
      </c>
      <c r="Y300" s="73"/>
      <c r="Z300" s="74"/>
      <c r="AA300" s="76"/>
      <c r="AB300" s="73"/>
      <c r="AC300" s="73"/>
      <c r="AD300" s="73"/>
      <c r="CY300" s="0"/>
      <c r="CZ300" s="0"/>
      <c r="DA300" s="0"/>
      <c r="DB300" s="0"/>
    </row>
    <row r="301" customFormat="false" ht="12.95" hidden="false" customHeight="true" outlineLevel="0" collapsed="false">
      <c r="A301" s="59"/>
      <c r="B301" s="60" t="n">
        <f aca="false">RANK(C301,C$4:C$504)</f>
        <v>6</v>
      </c>
      <c r="C301" s="61" t="n">
        <f aca="false">IF(AND(A301&gt;4,A301&lt;7),H301,0)</f>
        <v>0</v>
      </c>
      <c r="D301" s="62" t="str">
        <f aca="false">IF(A301&gt;6,'Sales Stage Names'!B$11,IF(A301&gt;5,'Sales Stage Names'!B$10,IF(A301&gt;4,'Sales Stage Names'!B$9,IF(A301&gt;3,'Sales Stage Names'!B$8,IF(A301&gt;2,'Sales Stage Names'!B$7,IF(A301&gt;1,'Sales Stage Names'!B$6,IF(A301&gt;0,'Sales Stage Names'!B$5,IF(A301="",'Sales Stage Names'!B$2,IF(A301&gt;-1,'Sales Stage Names'!B$4,'Sales Stage Names'!B$3)))))))))</f>
        <v>Not Assigned</v>
      </c>
      <c r="E301" s="63" t="str">
        <f aca="false">IF(A301&gt;6,"Customer",IF(A301&gt;1,"Target",IF(A301="","T",IF(A301&gt;0,"Dormant","Disqualified"))))</f>
        <v>T</v>
      </c>
      <c r="F301" s="64"/>
      <c r="G301" s="65" t="str">
        <f aca="false">IF((R301&lt;Dashboard!$M$1),"Yes","No")</f>
        <v>Yes</v>
      </c>
      <c r="H301" s="61" t="n">
        <f aca="false">I301/100*J301</f>
        <v>0</v>
      </c>
      <c r="I301" s="59"/>
      <c r="J301" s="61" t="n">
        <f aca="false">K301*L301</f>
        <v>0</v>
      </c>
      <c r="K301" s="66"/>
      <c r="L301" s="67"/>
      <c r="M301" s="59"/>
      <c r="N301" s="68"/>
      <c r="O301" s="69" t="n">
        <f aca="false">SUMPRODUCT('Communication Log'!E$5:E$7=1,'Communication Log'!B$5:B$7=F301)</f>
        <v>0</v>
      </c>
      <c r="P301" s="69" t="n">
        <f aca="false">SUMPRODUCT('Communication Log'!E$5:E$7=2,'Communication Log'!B$5:B$7=F301)</f>
        <v>0</v>
      </c>
      <c r="Q301" s="69" t="n">
        <f aca="false">SUMPRODUCT('Communication Log'!E$5:E$7=3,'Communication Log'!B$5:B$7=F301)</f>
        <v>0</v>
      </c>
      <c r="R301" s="74"/>
      <c r="S301" s="71"/>
      <c r="T301" s="72" t="s">
        <v>84</v>
      </c>
      <c r="U301" s="73"/>
      <c r="V301" s="73"/>
      <c r="W301" s="64"/>
      <c r="X301" s="72" t="s">
        <v>84</v>
      </c>
      <c r="Y301" s="73"/>
      <c r="Z301" s="74"/>
      <c r="AA301" s="76"/>
      <c r="AB301" s="73"/>
      <c r="AC301" s="73"/>
      <c r="AD301" s="73"/>
      <c r="CY301" s="0"/>
      <c r="CZ301" s="0"/>
      <c r="DA301" s="0"/>
      <c r="DB301" s="0"/>
    </row>
    <row r="302" customFormat="false" ht="12.95" hidden="false" customHeight="true" outlineLevel="0" collapsed="false">
      <c r="A302" s="59"/>
      <c r="B302" s="60" t="n">
        <f aca="false">RANK(C302,C$4:C$504)</f>
        <v>6</v>
      </c>
      <c r="C302" s="61" t="n">
        <f aca="false">IF(AND(A302&gt;4,A302&lt;7),H302,0)</f>
        <v>0</v>
      </c>
      <c r="D302" s="62" t="str">
        <f aca="false">IF(A302&gt;6,'Sales Stage Names'!B$11,IF(A302&gt;5,'Sales Stage Names'!B$10,IF(A302&gt;4,'Sales Stage Names'!B$9,IF(A302&gt;3,'Sales Stage Names'!B$8,IF(A302&gt;2,'Sales Stage Names'!B$7,IF(A302&gt;1,'Sales Stage Names'!B$6,IF(A302&gt;0,'Sales Stage Names'!B$5,IF(A302="",'Sales Stage Names'!B$2,IF(A302&gt;-1,'Sales Stage Names'!B$4,'Sales Stage Names'!B$3)))))))))</f>
        <v>Not Assigned</v>
      </c>
      <c r="E302" s="63" t="str">
        <f aca="false">IF(A302&gt;6,"Customer",IF(A302&gt;1,"Target",IF(A302="","T",IF(A302&gt;0,"Dormant","Disqualified"))))</f>
        <v>T</v>
      </c>
      <c r="F302" s="64"/>
      <c r="G302" s="65" t="str">
        <f aca="false">IF((R302&lt;Dashboard!$M$1),"Yes","No")</f>
        <v>Yes</v>
      </c>
      <c r="H302" s="61" t="n">
        <f aca="false">I302/100*J302</f>
        <v>0</v>
      </c>
      <c r="I302" s="59"/>
      <c r="J302" s="61" t="n">
        <f aca="false">K302*L302</f>
        <v>0</v>
      </c>
      <c r="K302" s="66"/>
      <c r="L302" s="67"/>
      <c r="M302" s="59"/>
      <c r="N302" s="68"/>
      <c r="O302" s="69" t="n">
        <f aca="false">SUMPRODUCT('Communication Log'!E$5:E$7=1,'Communication Log'!B$5:B$7=F302)</f>
        <v>0</v>
      </c>
      <c r="P302" s="69" t="n">
        <f aca="false">SUMPRODUCT('Communication Log'!E$5:E$7=2,'Communication Log'!B$5:B$7=F302)</f>
        <v>0</v>
      </c>
      <c r="Q302" s="69" t="n">
        <f aca="false">SUMPRODUCT('Communication Log'!E$5:E$7=3,'Communication Log'!B$5:B$7=F302)</f>
        <v>0</v>
      </c>
      <c r="R302" s="74"/>
      <c r="S302" s="71"/>
      <c r="T302" s="72" t="s">
        <v>84</v>
      </c>
      <c r="U302" s="73"/>
      <c r="V302" s="73"/>
      <c r="W302" s="64"/>
      <c r="X302" s="72" t="s">
        <v>84</v>
      </c>
      <c r="Y302" s="73"/>
      <c r="Z302" s="74"/>
      <c r="AA302" s="76"/>
      <c r="AB302" s="73"/>
      <c r="AC302" s="73"/>
      <c r="AD302" s="73"/>
      <c r="CY302" s="0"/>
      <c r="CZ302" s="0"/>
      <c r="DA302" s="0"/>
      <c r="DB302" s="0"/>
    </row>
    <row r="303" customFormat="false" ht="12.95" hidden="false" customHeight="true" outlineLevel="0" collapsed="false">
      <c r="A303" s="59"/>
      <c r="B303" s="60" t="n">
        <f aca="false">RANK(C303,C$4:C$504)</f>
        <v>6</v>
      </c>
      <c r="C303" s="61" t="n">
        <f aca="false">IF(AND(A303&gt;4,A303&lt;7),H303,0)</f>
        <v>0</v>
      </c>
      <c r="D303" s="62" t="str">
        <f aca="false">IF(A303&gt;6,'Sales Stage Names'!B$11,IF(A303&gt;5,'Sales Stage Names'!B$10,IF(A303&gt;4,'Sales Stage Names'!B$9,IF(A303&gt;3,'Sales Stage Names'!B$8,IF(A303&gt;2,'Sales Stage Names'!B$7,IF(A303&gt;1,'Sales Stage Names'!B$6,IF(A303&gt;0,'Sales Stage Names'!B$5,IF(A303="",'Sales Stage Names'!B$2,IF(A303&gt;-1,'Sales Stage Names'!B$4,'Sales Stage Names'!B$3)))))))))</f>
        <v>Not Assigned</v>
      </c>
      <c r="E303" s="63" t="str">
        <f aca="false">IF(A303&gt;6,"Customer",IF(A303&gt;1,"Target",IF(A303="","T",IF(A303&gt;0,"Dormant","Disqualified"))))</f>
        <v>T</v>
      </c>
      <c r="F303" s="64"/>
      <c r="G303" s="65" t="str">
        <f aca="false">IF((R303&lt;Dashboard!$M$1),"Yes","No")</f>
        <v>Yes</v>
      </c>
      <c r="H303" s="61" t="n">
        <f aca="false">I303/100*J303</f>
        <v>0</v>
      </c>
      <c r="I303" s="59"/>
      <c r="J303" s="61" t="n">
        <f aca="false">K303*L303</f>
        <v>0</v>
      </c>
      <c r="K303" s="66"/>
      <c r="L303" s="67"/>
      <c r="M303" s="59"/>
      <c r="N303" s="68"/>
      <c r="O303" s="69" t="n">
        <f aca="false">SUMPRODUCT('Communication Log'!E$5:E$7=1,'Communication Log'!B$5:B$7=F303)</f>
        <v>0</v>
      </c>
      <c r="P303" s="69" t="n">
        <f aca="false">SUMPRODUCT('Communication Log'!E$5:E$7=2,'Communication Log'!B$5:B$7=F303)</f>
        <v>0</v>
      </c>
      <c r="Q303" s="69" t="n">
        <f aca="false">SUMPRODUCT('Communication Log'!E$5:E$7=3,'Communication Log'!B$5:B$7=F303)</f>
        <v>0</v>
      </c>
      <c r="R303" s="74"/>
      <c r="S303" s="71"/>
      <c r="T303" s="72" t="s">
        <v>84</v>
      </c>
      <c r="U303" s="73"/>
      <c r="V303" s="73"/>
      <c r="W303" s="64"/>
      <c r="X303" s="72" t="s">
        <v>84</v>
      </c>
      <c r="Y303" s="73"/>
      <c r="Z303" s="74"/>
      <c r="AA303" s="76"/>
      <c r="AB303" s="73"/>
      <c r="AC303" s="73"/>
      <c r="AD303" s="73"/>
      <c r="CY303" s="0"/>
      <c r="CZ303" s="0"/>
      <c r="DA303" s="0"/>
      <c r="DB303" s="0"/>
    </row>
    <row r="304" customFormat="false" ht="12.95" hidden="false" customHeight="true" outlineLevel="0" collapsed="false">
      <c r="A304" s="59"/>
      <c r="B304" s="60" t="n">
        <f aca="false">RANK(C304,C$4:C$504)</f>
        <v>6</v>
      </c>
      <c r="C304" s="61" t="n">
        <f aca="false">IF(AND(A304&gt;4,A304&lt;7),H304,0)</f>
        <v>0</v>
      </c>
      <c r="D304" s="62" t="str">
        <f aca="false">IF(A304&gt;6,'Sales Stage Names'!B$11,IF(A304&gt;5,'Sales Stage Names'!B$10,IF(A304&gt;4,'Sales Stage Names'!B$9,IF(A304&gt;3,'Sales Stage Names'!B$8,IF(A304&gt;2,'Sales Stage Names'!B$7,IF(A304&gt;1,'Sales Stage Names'!B$6,IF(A304&gt;0,'Sales Stage Names'!B$5,IF(A304="",'Sales Stage Names'!B$2,IF(A304&gt;-1,'Sales Stage Names'!B$4,'Sales Stage Names'!B$3)))))))))</f>
        <v>Not Assigned</v>
      </c>
      <c r="E304" s="63" t="str">
        <f aca="false">IF(A304&gt;6,"Customer",IF(A304&gt;1,"Target",IF(A304="","T",IF(A304&gt;0,"Dormant","Disqualified"))))</f>
        <v>T</v>
      </c>
      <c r="F304" s="64"/>
      <c r="G304" s="65" t="str">
        <f aca="false">IF((R304&lt;Dashboard!$M$1),"Yes","No")</f>
        <v>Yes</v>
      </c>
      <c r="H304" s="61" t="n">
        <f aca="false">I304/100*J304</f>
        <v>0</v>
      </c>
      <c r="I304" s="59"/>
      <c r="J304" s="61" t="n">
        <f aca="false">K304*L304</f>
        <v>0</v>
      </c>
      <c r="K304" s="66"/>
      <c r="L304" s="67"/>
      <c r="M304" s="59"/>
      <c r="N304" s="68"/>
      <c r="O304" s="69" t="n">
        <f aca="false">SUMPRODUCT('Communication Log'!E$5:E$7=1,'Communication Log'!B$5:B$7=F304)</f>
        <v>0</v>
      </c>
      <c r="P304" s="69" t="n">
        <f aca="false">SUMPRODUCT('Communication Log'!E$5:E$7=2,'Communication Log'!B$5:B$7=F304)</f>
        <v>0</v>
      </c>
      <c r="Q304" s="69" t="n">
        <f aca="false">SUMPRODUCT('Communication Log'!E$5:E$7=3,'Communication Log'!B$5:B$7=F304)</f>
        <v>0</v>
      </c>
      <c r="R304" s="74"/>
      <c r="S304" s="71"/>
      <c r="T304" s="72" t="s">
        <v>84</v>
      </c>
      <c r="U304" s="73"/>
      <c r="V304" s="73"/>
      <c r="W304" s="64"/>
      <c r="X304" s="72" t="s">
        <v>84</v>
      </c>
      <c r="Y304" s="73"/>
      <c r="Z304" s="74"/>
      <c r="AA304" s="76"/>
      <c r="AB304" s="73"/>
      <c r="AC304" s="73"/>
      <c r="AD304" s="73"/>
      <c r="CY304" s="0"/>
      <c r="CZ304" s="0"/>
      <c r="DA304" s="0"/>
      <c r="DB304" s="0"/>
    </row>
    <row r="305" customFormat="false" ht="12.95" hidden="false" customHeight="true" outlineLevel="0" collapsed="false">
      <c r="A305" s="59"/>
      <c r="B305" s="60" t="n">
        <f aca="false">RANK(C305,C$4:C$504)</f>
        <v>6</v>
      </c>
      <c r="C305" s="61" t="n">
        <f aca="false">IF(AND(A305&gt;4,A305&lt;7),H305,0)</f>
        <v>0</v>
      </c>
      <c r="D305" s="62" t="str">
        <f aca="false">IF(A305&gt;6,'Sales Stage Names'!B$11,IF(A305&gt;5,'Sales Stage Names'!B$10,IF(A305&gt;4,'Sales Stage Names'!B$9,IF(A305&gt;3,'Sales Stage Names'!B$8,IF(A305&gt;2,'Sales Stage Names'!B$7,IF(A305&gt;1,'Sales Stage Names'!B$6,IF(A305&gt;0,'Sales Stage Names'!B$5,IF(A305="",'Sales Stage Names'!B$2,IF(A305&gt;-1,'Sales Stage Names'!B$4,'Sales Stage Names'!B$3)))))))))</f>
        <v>Not Assigned</v>
      </c>
      <c r="E305" s="63" t="str">
        <f aca="false">IF(A305&gt;6,"Customer",IF(A305&gt;1,"Target",IF(A305="","T",IF(A305&gt;0,"Dormant","Disqualified"))))</f>
        <v>T</v>
      </c>
      <c r="F305" s="64"/>
      <c r="G305" s="65" t="str">
        <f aca="false">IF((R305&lt;Dashboard!$M$1),"Yes","No")</f>
        <v>Yes</v>
      </c>
      <c r="H305" s="61" t="n">
        <f aca="false">I305/100*J305</f>
        <v>0</v>
      </c>
      <c r="I305" s="59"/>
      <c r="J305" s="61" t="n">
        <f aca="false">K305*L305</f>
        <v>0</v>
      </c>
      <c r="K305" s="66"/>
      <c r="L305" s="67"/>
      <c r="M305" s="59"/>
      <c r="N305" s="68"/>
      <c r="O305" s="69" t="n">
        <f aca="false">SUMPRODUCT('Communication Log'!E$5:E$7=1,'Communication Log'!B$5:B$7=F305)</f>
        <v>0</v>
      </c>
      <c r="P305" s="69" t="n">
        <f aca="false">SUMPRODUCT('Communication Log'!E$5:E$7=2,'Communication Log'!B$5:B$7=F305)</f>
        <v>0</v>
      </c>
      <c r="Q305" s="69" t="n">
        <f aca="false">SUMPRODUCT('Communication Log'!E$5:E$7=3,'Communication Log'!B$5:B$7=F305)</f>
        <v>0</v>
      </c>
      <c r="R305" s="74"/>
      <c r="S305" s="71"/>
      <c r="T305" s="72" t="s">
        <v>84</v>
      </c>
      <c r="U305" s="73"/>
      <c r="V305" s="73"/>
      <c r="W305" s="64"/>
      <c r="X305" s="72" t="s">
        <v>84</v>
      </c>
      <c r="Y305" s="73"/>
      <c r="Z305" s="74"/>
      <c r="AA305" s="76"/>
      <c r="AB305" s="73"/>
      <c r="AC305" s="73"/>
      <c r="AD305" s="73"/>
      <c r="CY305" s="0"/>
      <c r="CZ305" s="0"/>
      <c r="DA305" s="0"/>
      <c r="DB305" s="0"/>
    </row>
    <row r="306" customFormat="false" ht="12.95" hidden="false" customHeight="true" outlineLevel="0" collapsed="false">
      <c r="A306" s="59"/>
      <c r="B306" s="60" t="n">
        <f aca="false">RANK(C306,C$4:C$504)</f>
        <v>6</v>
      </c>
      <c r="C306" s="61" t="n">
        <f aca="false">IF(AND(A306&gt;4,A306&lt;7),H306,0)</f>
        <v>0</v>
      </c>
      <c r="D306" s="62" t="str">
        <f aca="false">IF(A306&gt;6,'Sales Stage Names'!B$11,IF(A306&gt;5,'Sales Stage Names'!B$10,IF(A306&gt;4,'Sales Stage Names'!B$9,IF(A306&gt;3,'Sales Stage Names'!B$8,IF(A306&gt;2,'Sales Stage Names'!B$7,IF(A306&gt;1,'Sales Stage Names'!B$6,IF(A306&gt;0,'Sales Stage Names'!B$5,IF(A306="",'Sales Stage Names'!B$2,IF(A306&gt;-1,'Sales Stage Names'!B$4,'Sales Stage Names'!B$3)))))))))</f>
        <v>Not Assigned</v>
      </c>
      <c r="E306" s="63" t="str">
        <f aca="false">IF(A306&gt;6,"Customer",IF(A306&gt;1,"Target",IF(A306="","T",IF(A306&gt;0,"Dormant","Disqualified"))))</f>
        <v>T</v>
      </c>
      <c r="F306" s="64"/>
      <c r="G306" s="65" t="str">
        <f aca="false">IF((R306&lt;Dashboard!$M$1),"Yes","No")</f>
        <v>Yes</v>
      </c>
      <c r="H306" s="61" t="n">
        <f aca="false">I306/100*J306</f>
        <v>0</v>
      </c>
      <c r="I306" s="59"/>
      <c r="J306" s="61" t="n">
        <f aca="false">K306*L306</f>
        <v>0</v>
      </c>
      <c r="K306" s="66"/>
      <c r="L306" s="67"/>
      <c r="M306" s="59"/>
      <c r="N306" s="68"/>
      <c r="O306" s="69" t="n">
        <f aca="false">SUMPRODUCT('Communication Log'!E$5:E$7=1,'Communication Log'!B$5:B$7=F306)</f>
        <v>0</v>
      </c>
      <c r="P306" s="69" t="n">
        <f aca="false">SUMPRODUCT('Communication Log'!E$5:E$7=2,'Communication Log'!B$5:B$7=F306)</f>
        <v>0</v>
      </c>
      <c r="Q306" s="69" t="n">
        <f aca="false">SUMPRODUCT('Communication Log'!E$5:E$7=3,'Communication Log'!B$5:B$7=F306)</f>
        <v>0</v>
      </c>
      <c r="R306" s="74"/>
      <c r="S306" s="71"/>
      <c r="T306" s="72" t="s">
        <v>84</v>
      </c>
      <c r="U306" s="73"/>
      <c r="V306" s="73"/>
      <c r="W306" s="64"/>
      <c r="X306" s="72" t="s">
        <v>84</v>
      </c>
      <c r="Y306" s="73"/>
      <c r="Z306" s="74"/>
      <c r="AA306" s="76"/>
      <c r="AB306" s="73"/>
      <c r="AC306" s="73"/>
      <c r="AD306" s="73"/>
      <c r="CY306" s="0"/>
      <c r="CZ306" s="0"/>
      <c r="DA306" s="0"/>
      <c r="DB306" s="0"/>
    </row>
    <row r="307" customFormat="false" ht="12.95" hidden="false" customHeight="true" outlineLevel="0" collapsed="false">
      <c r="A307" s="59"/>
      <c r="B307" s="60" t="n">
        <f aca="false">RANK(C307,C$4:C$504)</f>
        <v>6</v>
      </c>
      <c r="C307" s="61" t="n">
        <f aca="false">IF(AND(A307&gt;4,A307&lt;7),H307,0)</f>
        <v>0</v>
      </c>
      <c r="D307" s="62" t="str">
        <f aca="false">IF(A307&gt;6,'Sales Stage Names'!B$11,IF(A307&gt;5,'Sales Stage Names'!B$10,IF(A307&gt;4,'Sales Stage Names'!B$9,IF(A307&gt;3,'Sales Stage Names'!B$8,IF(A307&gt;2,'Sales Stage Names'!B$7,IF(A307&gt;1,'Sales Stage Names'!B$6,IF(A307&gt;0,'Sales Stage Names'!B$5,IF(A307="",'Sales Stage Names'!B$2,IF(A307&gt;-1,'Sales Stage Names'!B$4,'Sales Stage Names'!B$3)))))))))</f>
        <v>Not Assigned</v>
      </c>
      <c r="E307" s="63" t="str">
        <f aca="false">IF(A307&gt;6,"Customer",IF(A307&gt;1,"Target",IF(A307="","T",IF(A307&gt;0,"Dormant","Disqualified"))))</f>
        <v>T</v>
      </c>
      <c r="F307" s="64"/>
      <c r="G307" s="65" t="str">
        <f aca="false">IF((R307&lt;Dashboard!$M$1),"Yes","No")</f>
        <v>Yes</v>
      </c>
      <c r="H307" s="61" t="n">
        <f aca="false">I307/100*J307</f>
        <v>0</v>
      </c>
      <c r="I307" s="59"/>
      <c r="J307" s="61" t="n">
        <f aca="false">K307*L307</f>
        <v>0</v>
      </c>
      <c r="K307" s="66"/>
      <c r="L307" s="67"/>
      <c r="M307" s="59"/>
      <c r="N307" s="68"/>
      <c r="O307" s="69" t="n">
        <f aca="false">SUMPRODUCT('Communication Log'!E$5:E$7=1,'Communication Log'!B$5:B$7=F307)</f>
        <v>0</v>
      </c>
      <c r="P307" s="69" t="n">
        <f aca="false">SUMPRODUCT('Communication Log'!E$5:E$7=2,'Communication Log'!B$5:B$7=F307)</f>
        <v>0</v>
      </c>
      <c r="Q307" s="69" t="n">
        <f aca="false">SUMPRODUCT('Communication Log'!E$5:E$7=3,'Communication Log'!B$5:B$7=F307)</f>
        <v>0</v>
      </c>
      <c r="R307" s="74"/>
      <c r="S307" s="71"/>
      <c r="T307" s="72" t="s">
        <v>84</v>
      </c>
      <c r="U307" s="73"/>
      <c r="V307" s="73"/>
      <c r="W307" s="64"/>
      <c r="X307" s="72" t="s">
        <v>84</v>
      </c>
      <c r="Y307" s="73"/>
      <c r="Z307" s="74"/>
      <c r="AA307" s="76"/>
      <c r="AB307" s="73"/>
      <c r="AC307" s="73"/>
      <c r="AD307" s="73"/>
      <c r="CY307" s="0"/>
      <c r="CZ307" s="0"/>
      <c r="DA307" s="0"/>
      <c r="DB307" s="0"/>
    </row>
    <row r="308" customFormat="false" ht="12.95" hidden="false" customHeight="true" outlineLevel="0" collapsed="false">
      <c r="A308" s="59"/>
      <c r="B308" s="60" t="n">
        <f aca="false">RANK(C308,C$4:C$504)</f>
        <v>6</v>
      </c>
      <c r="C308" s="61" t="n">
        <f aca="false">IF(AND(A308&gt;4,A308&lt;7),H308,0)</f>
        <v>0</v>
      </c>
      <c r="D308" s="62" t="str">
        <f aca="false">IF(A308&gt;6,'Sales Stage Names'!B$11,IF(A308&gt;5,'Sales Stage Names'!B$10,IF(A308&gt;4,'Sales Stage Names'!B$9,IF(A308&gt;3,'Sales Stage Names'!B$8,IF(A308&gt;2,'Sales Stage Names'!B$7,IF(A308&gt;1,'Sales Stage Names'!B$6,IF(A308&gt;0,'Sales Stage Names'!B$5,IF(A308="",'Sales Stage Names'!B$2,IF(A308&gt;-1,'Sales Stage Names'!B$4,'Sales Stage Names'!B$3)))))))))</f>
        <v>Not Assigned</v>
      </c>
      <c r="E308" s="63" t="str">
        <f aca="false">IF(A308&gt;6,"Customer",IF(A308&gt;1,"Target",IF(A308="","T",IF(A308&gt;0,"Dormant","Disqualified"))))</f>
        <v>T</v>
      </c>
      <c r="F308" s="64"/>
      <c r="G308" s="65" t="str">
        <f aca="false">IF((R308&lt;Dashboard!$M$1),"Yes","No")</f>
        <v>Yes</v>
      </c>
      <c r="H308" s="61" t="n">
        <f aca="false">I308/100*J308</f>
        <v>0</v>
      </c>
      <c r="I308" s="59"/>
      <c r="J308" s="61" t="n">
        <f aca="false">K308*L308</f>
        <v>0</v>
      </c>
      <c r="K308" s="66"/>
      <c r="L308" s="67"/>
      <c r="M308" s="59"/>
      <c r="N308" s="68"/>
      <c r="O308" s="69" t="n">
        <f aca="false">SUMPRODUCT('Communication Log'!E$5:E$7=1,'Communication Log'!B$5:B$7=F308)</f>
        <v>0</v>
      </c>
      <c r="P308" s="69" t="n">
        <f aca="false">SUMPRODUCT('Communication Log'!E$5:E$7=2,'Communication Log'!B$5:B$7=F308)</f>
        <v>0</v>
      </c>
      <c r="Q308" s="69" t="n">
        <f aca="false">SUMPRODUCT('Communication Log'!E$5:E$7=3,'Communication Log'!B$5:B$7=F308)</f>
        <v>0</v>
      </c>
      <c r="R308" s="74"/>
      <c r="S308" s="71"/>
      <c r="T308" s="72" t="s">
        <v>84</v>
      </c>
      <c r="U308" s="73"/>
      <c r="V308" s="73"/>
      <c r="W308" s="64"/>
      <c r="X308" s="72" t="s">
        <v>84</v>
      </c>
      <c r="Y308" s="73"/>
      <c r="Z308" s="74"/>
      <c r="AA308" s="76"/>
      <c r="AB308" s="73"/>
      <c r="AC308" s="73"/>
      <c r="AD308" s="73"/>
      <c r="CY308" s="0"/>
      <c r="CZ308" s="0"/>
      <c r="DA308" s="0"/>
      <c r="DB308" s="0"/>
    </row>
    <row r="309" customFormat="false" ht="12.95" hidden="false" customHeight="true" outlineLevel="0" collapsed="false">
      <c r="A309" s="59"/>
      <c r="B309" s="60" t="n">
        <f aca="false">RANK(C309,C$4:C$504)</f>
        <v>6</v>
      </c>
      <c r="C309" s="61" t="n">
        <f aca="false">IF(AND(A309&gt;4,A309&lt;7),H309,0)</f>
        <v>0</v>
      </c>
      <c r="D309" s="62" t="str">
        <f aca="false">IF(A309&gt;6,'Sales Stage Names'!B$11,IF(A309&gt;5,'Sales Stage Names'!B$10,IF(A309&gt;4,'Sales Stage Names'!B$9,IF(A309&gt;3,'Sales Stage Names'!B$8,IF(A309&gt;2,'Sales Stage Names'!B$7,IF(A309&gt;1,'Sales Stage Names'!B$6,IF(A309&gt;0,'Sales Stage Names'!B$5,IF(A309="",'Sales Stage Names'!B$2,IF(A309&gt;-1,'Sales Stage Names'!B$4,'Sales Stage Names'!B$3)))))))))</f>
        <v>Not Assigned</v>
      </c>
      <c r="E309" s="63" t="str">
        <f aca="false">IF(A309&gt;6,"Customer",IF(A309&gt;1,"Target",IF(A309="","T",IF(A309&gt;0,"Dormant","Disqualified"))))</f>
        <v>T</v>
      </c>
      <c r="F309" s="64"/>
      <c r="G309" s="65" t="str">
        <f aca="false">IF((R309&lt;Dashboard!$M$1),"Yes","No")</f>
        <v>Yes</v>
      </c>
      <c r="H309" s="61" t="n">
        <f aca="false">I309/100*J309</f>
        <v>0</v>
      </c>
      <c r="I309" s="59"/>
      <c r="J309" s="61" t="n">
        <f aca="false">K309*L309</f>
        <v>0</v>
      </c>
      <c r="K309" s="66"/>
      <c r="L309" s="67"/>
      <c r="M309" s="59"/>
      <c r="N309" s="68"/>
      <c r="O309" s="69" t="n">
        <f aca="false">SUMPRODUCT('Communication Log'!E$5:E$7=1,'Communication Log'!B$5:B$7=F309)</f>
        <v>0</v>
      </c>
      <c r="P309" s="69" t="n">
        <f aca="false">SUMPRODUCT('Communication Log'!E$5:E$7=2,'Communication Log'!B$5:B$7=F309)</f>
        <v>0</v>
      </c>
      <c r="Q309" s="69" t="n">
        <f aca="false">SUMPRODUCT('Communication Log'!E$5:E$7=3,'Communication Log'!B$5:B$7=F309)</f>
        <v>0</v>
      </c>
      <c r="R309" s="74"/>
      <c r="S309" s="71"/>
      <c r="T309" s="72" t="s">
        <v>84</v>
      </c>
      <c r="U309" s="73"/>
      <c r="V309" s="73"/>
      <c r="W309" s="64"/>
      <c r="X309" s="72" t="s">
        <v>84</v>
      </c>
      <c r="Y309" s="73"/>
      <c r="Z309" s="74"/>
      <c r="AA309" s="76"/>
      <c r="AB309" s="73"/>
      <c r="AC309" s="73"/>
      <c r="AD309" s="73"/>
      <c r="CY309" s="0"/>
      <c r="CZ309" s="0"/>
      <c r="DA309" s="0"/>
      <c r="DB309" s="0"/>
    </row>
    <row r="310" customFormat="false" ht="12.95" hidden="false" customHeight="true" outlineLevel="0" collapsed="false">
      <c r="A310" s="59"/>
      <c r="B310" s="60" t="n">
        <f aca="false">RANK(C310,C$4:C$504)</f>
        <v>6</v>
      </c>
      <c r="C310" s="61" t="n">
        <f aca="false">IF(AND(A310&gt;4,A310&lt;7),H310,0)</f>
        <v>0</v>
      </c>
      <c r="D310" s="62" t="str">
        <f aca="false">IF(A310&gt;6,'Sales Stage Names'!B$11,IF(A310&gt;5,'Sales Stage Names'!B$10,IF(A310&gt;4,'Sales Stage Names'!B$9,IF(A310&gt;3,'Sales Stage Names'!B$8,IF(A310&gt;2,'Sales Stage Names'!B$7,IF(A310&gt;1,'Sales Stage Names'!B$6,IF(A310&gt;0,'Sales Stage Names'!B$5,IF(A310="",'Sales Stage Names'!B$2,IF(A310&gt;-1,'Sales Stage Names'!B$4,'Sales Stage Names'!B$3)))))))))</f>
        <v>Not Assigned</v>
      </c>
      <c r="E310" s="63" t="str">
        <f aca="false">IF(A310&gt;6,"Customer",IF(A310&gt;1,"Target",IF(A310="","T",IF(A310&gt;0,"Dormant","Disqualified"))))</f>
        <v>T</v>
      </c>
      <c r="F310" s="64"/>
      <c r="G310" s="65" t="str">
        <f aca="false">IF((R310&lt;Dashboard!$M$1),"Yes","No")</f>
        <v>Yes</v>
      </c>
      <c r="H310" s="61" t="n">
        <f aca="false">I310/100*J310</f>
        <v>0</v>
      </c>
      <c r="I310" s="59"/>
      <c r="J310" s="61" t="n">
        <f aca="false">K310*L310</f>
        <v>0</v>
      </c>
      <c r="K310" s="66"/>
      <c r="L310" s="67"/>
      <c r="M310" s="59"/>
      <c r="N310" s="68"/>
      <c r="O310" s="69" t="n">
        <f aca="false">SUMPRODUCT('Communication Log'!E$5:E$7=1,'Communication Log'!B$5:B$7=F310)</f>
        <v>0</v>
      </c>
      <c r="P310" s="69" t="n">
        <f aca="false">SUMPRODUCT('Communication Log'!E$5:E$7=2,'Communication Log'!B$5:B$7=F310)</f>
        <v>0</v>
      </c>
      <c r="Q310" s="69" t="n">
        <f aca="false">SUMPRODUCT('Communication Log'!E$5:E$7=3,'Communication Log'!B$5:B$7=F310)</f>
        <v>0</v>
      </c>
      <c r="R310" s="74"/>
      <c r="S310" s="71"/>
      <c r="T310" s="72" t="s">
        <v>84</v>
      </c>
      <c r="U310" s="73"/>
      <c r="V310" s="73"/>
      <c r="W310" s="64"/>
      <c r="X310" s="72" t="s">
        <v>84</v>
      </c>
      <c r="Y310" s="73"/>
      <c r="Z310" s="74"/>
      <c r="AA310" s="76"/>
      <c r="AB310" s="73"/>
      <c r="AC310" s="73"/>
      <c r="AD310" s="73"/>
      <c r="CY310" s="0"/>
      <c r="CZ310" s="0"/>
      <c r="DA310" s="0"/>
      <c r="DB310" s="0"/>
    </row>
    <row r="311" customFormat="false" ht="12.95" hidden="false" customHeight="true" outlineLevel="0" collapsed="false">
      <c r="A311" s="59"/>
      <c r="B311" s="60" t="n">
        <f aca="false">RANK(C311,C$4:C$504)</f>
        <v>6</v>
      </c>
      <c r="C311" s="61" t="n">
        <f aca="false">IF(AND(A311&gt;4,A311&lt;7),H311,0)</f>
        <v>0</v>
      </c>
      <c r="D311" s="62" t="str">
        <f aca="false">IF(A311&gt;6,'Sales Stage Names'!B$11,IF(A311&gt;5,'Sales Stage Names'!B$10,IF(A311&gt;4,'Sales Stage Names'!B$9,IF(A311&gt;3,'Sales Stage Names'!B$8,IF(A311&gt;2,'Sales Stage Names'!B$7,IF(A311&gt;1,'Sales Stage Names'!B$6,IF(A311&gt;0,'Sales Stage Names'!B$5,IF(A311="",'Sales Stage Names'!B$2,IF(A311&gt;-1,'Sales Stage Names'!B$4,'Sales Stage Names'!B$3)))))))))</f>
        <v>Not Assigned</v>
      </c>
      <c r="E311" s="63" t="str">
        <f aca="false">IF(A311&gt;6,"Customer",IF(A311&gt;1,"Target",IF(A311="","T",IF(A311&gt;0,"Dormant","Disqualified"))))</f>
        <v>T</v>
      </c>
      <c r="F311" s="64"/>
      <c r="G311" s="65" t="str">
        <f aca="false">IF((R311&lt;Dashboard!$M$1),"Yes","No")</f>
        <v>Yes</v>
      </c>
      <c r="H311" s="61" t="n">
        <f aca="false">I311/100*J311</f>
        <v>0</v>
      </c>
      <c r="I311" s="59"/>
      <c r="J311" s="61" t="n">
        <f aca="false">K311*L311</f>
        <v>0</v>
      </c>
      <c r="K311" s="66"/>
      <c r="L311" s="67"/>
      <c r="M311" s="59"/>
      <c r="N311" s="68"/>
      <c r="O311" s="69" t="n">
        <f aca="false">SUMPRODUCT('Communication Log'!E$5:E$7=1,'Communication Log'!B$5:B$7=F311)</f>
        <v>0</v>
      </c>
      <c r="P311" s="69" t="n">
        <f aca="false">SUMPRODUCT('Communication Log'!E$5:E$7=2,'Communication Log'!B$5:B$7=F311)</f>
        <v>0</v>
      </c>
      <c r="Q311" s="69" t="n">
        <f aca="false">SUMPRODUCT('Communication Log'!E$5:E$7=3,'Communication Log'!B$5:B$7=F311)</f>
        <v>0</v>
      </c>
      <c r="R311" s="74"/>
      <c r="S311" s="71"/>
      <c r="T311" s="72" t="s">
        <v>84</v>
      </c>
      <c r="U311" s="73"/>
      <c r="V311" s="73"/>
      <c r="W311" s="64"/>
      <c r="X311" s="72" t="s">
        <v>84</v>
      </c>
      <c r="Y311" s="73"/>
      <c r="Z311" s="74"/>
      <c r="AA311" s="76"/>
      <c r="AB311" s="73"/>
      <c r="AC311" s="73"/>
      <c r="AD311" s="73"/>
      <c r="CY311" s="0"/>
      <c r="CZ311" s="0"/>
      <c r="DA311" s="0"/>
      <c r="DB311" s="0"/>
    </row>
    <row r="312" customFormat="false" ht="12.95" hidden="false" customHeight="true" outlineLevel="0" collapsed="false">
      <c r="A312" s="59"/>
      <c r="B312" s="60" t="n">
        <f aca="false">RANK(C312,C$4:C$504)</f>
        <v>6</v>
      </c>
      <c r="C312" s="61" t="n">
        <f aca="false">IF(AND(A312&gt;4,A312&lt;7),H312,0)</f>
        <v>0</v>
      </c>
      <c r="D312" s="62" t="str">
        <f aca="false">IF(A312&gt;6,'Sales Stage Names'!B$11,IF(A312&gt;5,'Sales Stage Names'!B$10,IF(A312&gt;4,'Sales Stage Names'!B$9,IF(A312&gt;3,'Sales Stage Names'!B$8,IF(A312&gt;2,'Sales Stage Names'!B$7,IF(A312&gt;1,'Sales Stage Names'!B$6,IF(A312&gt;0,'Sales Stage Names'!B$5,IF(A312="",'Sales Stage Names'!B$2,IF(A312&gt;-1,'Sales Stage Names'!B$4,'Sales Stage Names'!B$3)))))))))</f>
        <v>Not Assigned</v>
      </c>
      <c r="E312" s="63" t="str">
        <f aca="false">IF(A312&gt;6,"Customer",IF(A312&gt;1,"Target",IF(A312="","T",IF(A312&gt;0,"Dormant","Disqualified"))))</f>
        <v>T</v>
      </c>
      <c r="F312" s="64"/>
      <c r="G312" s="65" t="str">
        <f aca="false">IF((R312&lt;Dashboard!$M$1),"Yes","No")</f>
        <v>Yes</v>
      </c>
      <c r="H312" s="61" t="n">
        <f aca="false">I312/100*J312</f>
        <v>0</v>
      </c>
      <c r="I312" s="59"/>
      <c r="J312" s="61" t="n">
        <f aca="false">K312*L312</f>
        <v>0</v>
      </c>
      <c r="K312" s="66"/>
      <c r="L312" s="67"/>
      <c r="M312" s="59"/>
      <c r="N312" s="68"/>
      <c r="O312" s="69" t="n">
        <f aca="false">SUMPRODUCT('Communication Log'!E$5:E$7=1,'Communication Log'!B$5:B$7=F312)</f>
        <v>0</v>
      </c>
      <c r="P312" s="69" t="n">
        <f aca="false">SUMPRODUCT('Communication Log'!E$5:E$7=2,'Communication Log'!B$5:B$7=F312)</f>
        <v>0</v>
      </c>
      <c r="Q312" s="69" t="n">
        <f aca="false">SUMPRODUCT('Communication Log'!E$5:E$7=3,'Communication Log'!B$5:B$7=F312)</f>
        <v>0</v>
      </c>
      <c r="R312" s="74"/>
      <c r="S312" s="71"/>
      <c r="T312" s="72" t="s">
        <v>84</v>
      </c>
      <c r="U312" s="73"/>
      <c r="V312" s="73"/>
      <c r="W312" s="64"/>
      <c r="X312" s="72" t="s">
        <v>84</v>
      </c>
      <c r="Y312" s="73"/>
      <c r="Z312" s="74"/>
      <c r="AA312" s="76"/>
      <c r="AB312" s="73"/>
      <c r="AC312" s="73"/>
      <c r="AD312" s="73"/>
      <c r="CY312" s="0"/>
      <c r="CZ312" s="0"/>
      <c r="DA312" s="0"/>
      <c r="DB312" s="0"/>
    </row>
    <row r="313" customFormat="false" ht="12.95" hidden="false" customHeight="true" outlineLevel="0" collapsed="false">
      <c r="A313" s="59"/>
      <c r="B313" s="60" t="n">
        <f aca="false">RANK(C313,C$4:C$504)</f>
        <v>6</v>
      </c>
      <c r="C313" s="61" t="n">
        <f aca="false">IF(AND(A313&gt;4,A313&lt;7),H313,0)</f>
        <v>0</v>
      </c>
      <c r="D313" s="62" t="str">
        <f aca="false">IF(A313&gt;6,'Sales Stage Names'!B$11,IF(A313&gt;5,'Sales Stage Names'!B$10,IF(A313&gt;4,'Sales Stage Names'!B$9,IF(A313&gt;3,'Sales Stage Names'!B$8,IF(A313&gt;2,'Sales Stage Names'!B$7,IF(A313&gt;1,'Sales Stage Names'!B$6,IF(A313&gt;0,'Sales Stage Names'!B$5,IF(A313="",'Sales Stage Names'!B$2,IF(A313&gt;-1,'Sales Stage Names'!B$4,'Sales Stage Names'!B$3)))))))))</f>
        <v>Not Assigned</v>
      </c>
      <c r="E313" s="63" t="str">
        <f aca="false">IF(A313&gt;6,"Customer",IF(A313&gt;1,"Target",IF(A313="","T",IF(A313&gt;0,"Dormant","Disqualified"))))</f>
        <v>T</v>
      </c>
      <c r="F313" s="64"/>
      <c r="G313" s="65" t="str">
        <f aca="false">IF((R313&lt;Dashboard!$M$1),"Yes","No")</f>
        <v>Yes</v>
      </c>
      <c r="H313" s="61" t="n">
        <f aca="false">I313/100*J313</f>
        <v>0</v>
      </c>
      <c r="I313" s="59"/>
      <c r="J313" s="61" t="n">
        <f aca="false">K313*L313</f>
        <v>0</v>
      </c>
      <c r="K313" s="66"/>
      <c r="L313" s="67"/>
      <c r="M313" s="59"/>
      <c r="N313" s="68"/>
      <c r="O313" s="69" t="n">
        <f aca="false">SUMPRODUCT('Communication Log'!E$5:E$7=1,'Communication Log'!B$5:B$7=F313)</f>
        <v>0</v>
      </c>
      <c r="P313" s="69" t="n">
        <f aca="false">SUMPRODUCT('Communication Log'!E$5:E$7=2,'Communication Log'!B$5:B$7=F313)</f>
        <v>0</v>
      </c>
      <c r="Q313" s="69" t="n">
        <f aca="false">SUMPRODUCT('Communication Log'!E$5:E$7=3,'Communication Log'!B$5:B$7=F313)</f>
        <v>0</v>
      </c>
      <c r="R313" s="74"/>
      <c r="S313" s="71"/>
      <c r="T313" s="72" t="s">
        <v>84</v>
      </c>
      <c r="U313" s="73"/>
      <c r="V313" s="73"/>
      <c r="W313" s="64"/>
      <c r="X313" s="72" t="s">
        <v>84</v>
      </c>
      <c r="Y313" s="73"/>
      <c r="Z313" s="74"/>
      <c r="AA313" s="76"/>
      <c r="AB313" s="73"/>
      <c r="AC313" s="73"/>
      <c r="AD313" s="73"/>
      <c r="CY313" s="0"/>
      <c r="CZ313" s="0"/>
      <c r="DA313" s="0"/>
      <c r="DB313" s="0"/>
    </row>
    <row r="314" customFormat="false" ht="12.95" hidden="false" customHeight="true" outlineLevel="0" collapsed="false">
      <c r="A314" s="59"/>
      <c r="B314" s="60" t="n">
        <f aca="false">RANK(C314,C$4:C$504)</f>
        <v>6</v>
      </c>
      <c r="C314" s="61" t="n">
        <f aca="false">IF(AND(A314&gt;4,A314&lt;7),H314,0)</f>
        <v>0</v>
      </c>
      <c r="D314" s="62" t="str">
        <f aca="false">IF(A314&gt;6,'Sales Stage Names'!B$11,IF(A314&gt;5,'Sales Stage Names'!B$10,IF(A314&gt;4,'Sales Stage Names'!B$9,IF(A314&gt;3,'Sales Stage Names'!B$8,IF(A314&gt;2,'Sales Stage Names'!B$7,IF(A314&gt;1,'Sales Stage Names'!B$6,IF(A314&gt;0,'Sales Stage Names'!B$5,IF(A314="",'Sales Stage Names'!B$2,IF(A314&gt;-1,'Sales Stage Names'!B$4,'Sales Stage Names'!B$3)))))))))</f>
        <v>Not Assigned</v>
      </c>
      <c r="E314" s="63" t="str">
        <f aca="false">IF(A314&gt;6,"Customer",IF(A314&gt;1,"Target",IF(A314="","T",IF(A314&gt;0,"Dormant","Disqualified"))))</f>
        <v>T</v>
      </c>
      <c r="F314" s="64"/>
      <c r="G314" s="65" t="str">
        <f aca="false">IF((R314&lt;Dashboard!$M$1),"Yes","No")</f>
        <v>Yes</v>
      </c>
      <c r="H314" s="61" t="n">
        <f aca="false">I314/100*J314</f>
        <v>0</v>
      </c>
      <c r="I314" s="59"/>
      <c r="J314" s="61" t="n">
        <f aca="false">K314*L314</f>
        <v>0</v>
      </c>
      <c r="K314" s="66"/>
      <c r="L314" s="67"/>
      <c r="M314" s="59"/>
      <c r="N314" s="68"/>
      <c r="O314" s="69" t="n">
        <f aca="false">SUMPRODUCT('Communication Log'!E$5:E$7=1,'Communication Log'!B$5:B$7=F314)</f>
        <v>0</v>
      </c>
      <c r="P314" s="69" t="n">
        <f aca="false">SUMPRODUCT('Communication Log'!E$5:E$7=2,'Communication Log'!B$5:B$7=F314)</f>
        <v>0</v>
      </c>
      <c r="Q314" s="69" t="n">
        <f aca="false">SUMPRODUCT('Communication Log'!E$5:E$7=3,'Communication Log'!B$5:B$7=F314)</f>
        <v>0</v>
      </c>
      <c r="R314" s="74"/>
      <c r="S314" s="71"/>
      <c r="T314" s="72" t="s">
        <v>84</v>
      </c>
      <c r="U314" s="73"/>
      <c r="V314" s="73"/>
      <c r="W314" s="64"/>
      <c r="X314" s="72" t="s">
        <v>84</v>
      </c>
      <c r="Y314" s="73"/>
      <c r="Z314" s="74"/>
      <c r="AA314" s="76"/>
      <c r="AB314" s="73"/>
      <c r="AC314" s="73"/>
      <c r="AD314" s="73"/>
      <c r="CY314" s="0"/>
      <c r="CZ314" s="0"/>
      <c r="DA314" s="0"/>
      <c r="DB314" s="0"/>
    </row>
    <row r="315" customFormat="false" ht="12.95" hidden="false" customHeight="true" outlineLevel="0" collapsed="false">
      <c r="A315" s="59"/>
      <c r="B315" s="60" t="n">
        <f aca="false">RANK(C315,C$4:C$504)</f>
        <v>6</v>
      </c>
      <c r="C315" s="61" t="n">
        <f aca="false">IF(AND(A315&gt;4,A315&lt;7),H315,0)</f>
        <v>0</v>
      </c>
      <c r="D315" s="62" t="str">
        <f aca="false">IF(A315&gt;6,'Sales Stage Names'!B$11,IF(A315&gt;5,'Sales Stage Names'!B$10,IF(A315&gt;4,'Sales Stage Names'!B$9,IF(A315&gt;3,'Sales Stage Names'!B$8,IF(A315&gt;2,'Sales Stage Names'!B$7,IF(A315&gt;1,'Sales Stage Names'!B$6,IF(A315&gt;0,'Sales Stage Names'!B$5,IF(A315="",'Sales Stage Names'!B$2,IF(A315&gt;-1,'Sales Stage Names'!B$4,'Sales Stage Names'!B$3)))))))))</f>
        <v>Not Assigned</v>
      </c>
      <c r="E315" s="63" t="str">
        <f aca="false">IF(A315&gt;6,"Customer",IF(A315&gt;1,"Target",IF(A315="","T",IF(A315&gt;0,"Dormant","Disqualified"))))</f>
        <v>T</v>
      </c>
      <c r="F315" s="64"/>
      <c r="G315" s="65" t="str">
        <f aca="false">IF((R315&lt;Dashboard!$M$1),"Yes","No")</f>
        <v>Yes</v>
      </c>
      <c r="H315" s="61" t="n">
        <f aca="false">I315/100*J315</f>
        <v>0</v>
      </c>
      <c r="I315" s="59"/>
      <c r="J315" s="61" t="n">
        <f aca="false">K315*L315</f>
        <v>0</v>
      </c>
      <c r="K315" s="66"/>
      <c r="L315" s="67"/>
      <c r="M315" s="59"/>
      <c r="N315" s="68"/>
      <c r="O315" s="69" t="n">
        <f aca="false">SUMPRODUCT('Communication Log'!E$5:E$7=1,'Communication Log'!B$5:B$7=F315)</f>
        <v>0</v>
      </c>
      <c r="P315" s="69" t="n">
        <f aca="false">SUMPRODUCT('Communication Log'!E$5:E$7=2,'Communication Log'!B$5:B$7=F315)</f>
        <v>0</v>
      </c>
      <c r="Q315" s="69" t="n">
        <f aca="false">SUMPRODUCT('Communication Log'!E$5:E$7=3,'Communication Log'!B$5:B$7=F315)</f>
        <v>0</v>
      </c>
      <c r="R315" s="74"/>
      <c r="S315" s="71"/>
      <c r="T315" s="72" t="s">
        <v>84</v>
      </c>
      <c r="U315" s="73"/>
      <c r="V315" s="73"/>
      <c r="W315" s="64"/>
      <c r="X315" s="72" t="s">
        <v>84</v>
      </c>
      <c r="Y315" s="73"/>
      <c r="Z315" s="74"/>
      <c r="AA315" s="76"/>
      <c r="AB315" s="73"/>
      <c r="AC315" s="73"/>
      <c r="AD315" s="73"/>
      <c r="CY315" s="0"/>
      <c r="CZ315" s="0"/>
      <c r="DA315" s="0"/>
      <c r="DB315" s="0"/>
    </row>
    <row r="316" customFormat="false" ht="12.95" hidden="false" customHeight="true" outlineLevel="0" collapsed="false">
      <c r="A316" s="59"/>
      <c r="B316" s="60" t="n">
        <f aca="false">RANK(C316,C$4:C$504)</f>
        <v>6</v>
      </c>
      <c r="C316" s="61" t="n">
        <f aca="false">IF(AND(A316&gt;4,A316&lt;7),H316,0)</f>
        <v>0</v>
      </c>
      <c r="D316" s="62" t="str">
        <f aca="false">IF(A316&gt;6,'Sales Stage Names'!B$11,IF(A316&gt;5,'Sales Stage Names'!B$10,IF(A316&gt;4,'Sales Stage Names'!B$9,IF(A316&gt;3,'Sales Stage Names'!B$8,IF(A316&gt;2,'Sales Stage Names'!B$7,IF(A316&gt;1,'Sales Stage Names'!B$6,IF(A316&gt;0,'Sales Stage Names'!B$5,IF(A316="",'Sales Stage Names'!B$2,IF(A316&gt;-1,'Sales Stage Names'!B$4,'Sales Stage Names'!B$3)))))))))</f>
        <v>Not Assigned</v>
      </c>
      <c r="E316" s="63" t="str">
        <f aca="false">IF(A316&gt;6,"Customer",IF(A316&gt;1,"Target",IF(A316="","T",IF(A316&gt;0,"Dormant","Disqualified"))))</f>
        <v>T</v>
      </c>
      <c r="F316" s="64"/>
      <c r="G316" s="65" t="str">
        <f aca="false">IF((R316&lt;Dashboard!$M$1),"Yes","No")</f>
        <v>Yes</v>
      </c>
      <c r="H316" s="61" t="n">
        <f aca="false">I316/100*J316</f>
        <v>0</v>
      </c>
      <c r="I316" s="59"/>
      <c r="J316" s="61" t="n">
        <f aca="false">K316*L316</f>
        <v>0</v>
      </c>
      <c r="K316" s="66"/>
      <c r="L316" s="67"/>
      <c r="M316" s="59"/>
      <c r="N316" s="68"/>
      <c r="O316" s="69" t="n">
        <f aca="false">SUMPRODUCT('Communication Log'!E$5:E$7=1,'Communication Log'!B$5:B$7=F316)</f>
        <v>0</v>
      </c>
      <c r="P316" s="69" t="n">
        <f aca="false">SUMPRODUCT('Communication Log'!E$5:E$7=2,'Communication Log'!B$5:B$7=F316)</f>
        <v>0</v>
      </c>
      <c r="Q316" s="69" t="n">
        <f aca="false">SUMPRODUCT('Communication Log'!E$5:E$7=3,'Communication Log'!B$5:B$7=F316)</f>
        <v>0</v>
      </c>
      <c r="R316" s="74"/>
      <c r="S316" s="71"/>
      <c r="T316" s="72" t="s">
        <v>84</v>
      </c>
      <c r="U316" s="73"/>
      <c r="V316" s="73"/>
      <c r="W316" s="64"/>
      <c r="X316" s="72" t="s">
        <v>84</v>
      </c>
      <c r="Y316" s="73"/>
      <c r="Z316" s="74"/>
      <c r="AA316" s="76"/>
      <c r="AB316" s="73"/>
      <c r="AC316" s="73"/>
      <c r="AD316" s="73"/>
      <c r="CY316" s="0"/>
      <c r="CZ316" s="0"/>
      <c r="DA316" s="0"/>
      <c r="DB316" s="0"/>
    </row>
    <row r="317" customFormat="false" ht="12.95" hidden="false" customHeight="true" outlineLevel="0" collapsed="false">
      <c r="A317" s="59"/>
      <c r="B317" s="60" t="n">
        <f aca="false">RANK(C317,C$4:C$504)</f>
        <v>6</v>
      </c>
      <c r="C317" s="61" t="n">
        <f aca="false">IF(AND(A317&gt;4,A317&lt;7),H317,0)</f>
        <v>0</v>
      </c>
      <c r="D317" s="62" t="str">
        <f aca="false">IF(A317&gt;6,'Sales Stage Names'!B$11,IF(A317&gt;5,'Sales Stage Names'!B$10,IF(A317&gt;4,'Sales Stage Names'!B$9,IF(A317&gt;3,'Sales Stage Names'!B$8,IF(A317&gt;2,'Sales Stage Names'!B$7,IF(A317&gt;1,'Sales Stage Names'!B$6,IF(A317&gt;0,'Sales Stage Names'!B$5,IF(A317="",'Sales Stage Names'!B$2,IF(A317&gt;-1,'Sales Stage Names'!B$4,'Sales Stage Names'!B$3)))))))))</f>
        <v>Not Assigned</v>
      </c>
      <c r="E317" s="63" t="str">
        <f aca="false">IF(A317&gt;6,"Customer",IF(A317&gt;1,"Target",IF(A317="","T",IF(A317&gt;0,"Dormant","Disqualified"))))</f>
        <v>T</v>
      </c>
      <c r="F317" s="64"/>
      <c r="G317" s="65" t="str">
        <f aca="false">IF((R317&lt;Dashboard!$M$1),"Yes","No")</f>
        <v>Yes</v>
      </c>
      <c r="H317" s="61" t="n">
        <f aca="false">I317/100*J317</f>
        <v>0</v>
      </c>
      <c r="I317" s="59"/>
      <c r="J317" s="61" t="n">
        <f aca="false">K317*L317</f>
        <v>0</v>
      </c>
      <c r="K317" s="66"/>
      <c r="L317" s="67"/>
      <c r="M317" s="59"/>
      <c r="N317" s="68"/>
      <c r="O317" s="69" t="n">
        <f aca="false">SUMPRODUCT('Communication Log'!E$5:E$7=1,'Communication Log'!B$5:B$7=F317)</f>
        <v>0</v>
      </c>
      <c r="P317" s="69" t="n">
        <f aca="false">SUMPRODUCT('Communication Log'!E$5:E$7=2,'Communication Log'!B$5:B$7=F317)</f>
        <v>0</v>
      </c>
      <c r="Q317" s="69" t="n">
        <f aca="false">SUMPRODUCT('Communication Log'!E$5:E$7=3,'Communication Log'!B$5:B$7=F317)</f>
        <v>0</v>
      </c>
      <c r="R317" s="74"/>
      <c r="S317" s="71"/>
      <c r="T317" s="72" t="s">
        <v>84</v>
      </c>
      <c r="U317" s="73"/>
      <c r="V317" s="73"/>
      <c r="W317" s="64"/>
      <c r="X317" s="72" t="s">
        <v>84</v>
      </c>
      <c r="Y317" s="73"/>
      <c r="Z317" s="74"/>
      <c r="AA317" s="76"/>
      <c r="AB317" s="73"/>
      <c r="AC317" s="73"/>
      <c r="AD317" s="73"/>
      <c r="CY317" s="0"/>
      <c r="CZ317" s="0"/>
      <c r="DA317" s="0"/>
      <c r="DB317" s="0"/>
    </row>
    <row r="318" customFormat="false" ht="12.95" hidden="false" customHeight="true" outlineLevel="0" collapsed="false">
      <c r="A318" s="59"/>
      <c r="B318" s="60" t="n">
        <f aca="false">RANK(C318,C$4:C$504)</f>
        <v>6</v>
      </c>
      <c r="C318" s="61" t="n">
        <f aca="false">IF(AND(A318&gt;4,A318&lt;7),H318,0)</f>
        <v>0</v>
      </c>
      <c r="D318" s="62" t="str">
        <f aca="false">IF(A318&gt;6,'Sales Stage Names'!B$11,IF(A318&gt;5,'Sales Stage Names'!B$10,IF(A318&gt;4,'Sales Stage Names'!B$9,IF(A318&gt;3,'Sales Stage Names'!B$8,IF(A318&gt;2,'Sales Stage Names'!B$7,IF(A318&gt;1,'Sales Stage Names'!B$6,IF(A318&gt;0,'Sales Stage Names'!B$5,IF(A318="",'Sales Stage Names'!B$2,IF(A318&gt;-1,'Sales Stage Names'!B$4,'Sales Stage Names'!B$3)))))))))</f>
        <v>Not Assigned</v>
      </c>
      <c r="E318" s="63" t="str">
        <f aca="false">IF(A318&gt;6,"Customer",IF(A318&gt;1,"Target",IF(A318="","T",IF(A318&gt;0,"Dormant","Disqualified"))))</f>
        <v>T</v>
      </c>
      <c r="F318" s="64"/>
      <c r="G318" s="65" t="str">
        <f aca="false">IF((R318&lt;Dashboard!$M$1),"Yes","No")</f>
        <v>Yes</v>
      </c>
      <c r="H318" s="61" t="n">
        <f aca="false">I318/100*J318</f>
        <v>0</v>
      </c>
      <c r="I318" s="59"/>
      <c r="J318" s="61" t="n">
        <f aca="false">K318*L318</f>
        <v>0</v>
      </c>
      <c r="K318" s="66"/>
      <c r="L318" s="67"/>
      <c r="M318" s="59"/>
      <c r="N318" s="68"/>
      <c r="O318" s="69" t="n">
        <f aca="false">SUMPRODUCT('Communication Log'!E$5:E$7=1,'Communication Log'!B$5:B$7=F318)</f>
        <v>0</v>
      </c>
      <c r="P318" s="69" t="n">
        <f aca="false">SUMPRODUCT('Communication Log'!E$5:E$7=2,'Communication Log'!B$5:B$7=F318)</f>
        <v>0</v>
      </c>
      <c r="Q318" s="69" t="n">
        <f aca="false">SUMPRODUCT('Communication Log'!E$5:E$7=3,'Communication Log'!B$5:B$7=F318)</f>
        <v>0</v>
      </c>
      <c r="R318" s="74"/>
      <c r="S318" s="71"/>
      <c r="T318" s="72" t="s">
        <v>84</v>
      </c>
      <c r="U318" s="73"/>
      <c r="V318" s="73"/>
      <c r="W318" s="64"/>
      <c r="X318" s="72" t="s">
        <v>84</v>
      </c>
      <c r="Y318" s="73"/>
      <c r="Z318" s="74"/>
      <c r="AA318" s="76"/>
      <c r="AB318" s="73"/>
      <c r="AC318" s="73"/>
      <c r="AD318" s="73"/>
      <c r="CY318" s="0"/>
      <c r="CZ318" s="0"/>
      <c r="DA318" s="0"/>
      <c r="DB318" s="0"/>
    </row>
    <row r="319" customFormat="false" ht="12.95" hidden="false" customHeight="true" outlineLevel="0" collapsed="false">
      <c r="A319" s="59"/>
      <c r="B319" s="60" t="n">
        <f aca="false">RANK(C319,C$4:C$504)</f>
        <v>6</v>
      </c>
      <c r="C319" s="61" t="n">
        <f aca="false">IF(AND(A319&gt;4,A319&lt;7),H319,0)</f>
        <v>0</v>
      </c>
      <c r="D319" s="62" t="str">
        <f aca="false">IF(A319&gt;6,'Sales Stage Names'!B$11,IF(A319&gt;5,'Sales Stage Names'!B$10,IF(A319&gt;4,'Sales Stage Names'!B$9,IF(A319&gt;3,'Sales Stage Names'!B$8,IF(A319&gt;2,'Sales Stage Names'!B$7,IF(A319&gt;1,'Sales Stage Names'!B$6,IF(A319&gt;0,'Sales Stage Names'!B$5,IF(A319="",'Sales Stage Names'!B$2,IF(A319&gt;-1,'Sales Stage Names'!B$4,'Sales Stage Names'!B$3)))))))))</f>
        <v>Not Assigned</v>
      </c>
      <c r="E319" s="63" t="str">
        <f aca="false">IF(A319&gt;6,"Customer",IF(A319&gt;1,"Target",IF(A319="","T",IF(A319&gt;0,"Dormant","Disqualified"))))</f>
        <v>T</v>
      </c>
      <c r="F319" s="64"/>
      <c r="G319" s="65" t="str">
        <f aca="false">IF((R319&lt;Dashboard!$M$1),"Yes","No")</f>
        <v>Yes</v>
      </c>
      <c r="H319" s="61" t="n">
        <f aca="false">I319/100*J319</f>
        <v>0</v>
      </c>
      <c r="I319" s="59"/>
      <c r="J319" s="61" t="n">
        <f aca="false">K319*L319</f>
        <v>0</v>
      </c>
      <c r="K319" s="66"/>
      <c r="L319" s="67"/>
      <c r="M319" s="59"/>
      <c r="N319" s="68"/>
      <c r="O319" s="69" t="n">
        <f aca="false">SUMPRODUCT('Communication Log'!E$5:E$7=1,'Communication Log'!B$5:B$7=F319)</f>
        <v>0</v>
      </c>
      <c r="P319" s="69" t="n">
        <f aca="false">SUMPRODUCT('Communication Log'!E$5:E$7=2,'Communication Log'!B$5:B$7=F319)</f>
        <v>0</v>
      </c>
      <c r="Q319" s="69" t="n">
        <f aca="false">SUMPRODUCT('Communication Log'!E$5:E$7=3,'Communication Log'!B$5:B$7=F319)</f>
        <v>0</v>
      </c>
      <c r="R319" s="74"/>
      <c r="S319" s="71"/>
      <c r="T319" s="72" t="s">
        <v>84</v>
      </c>
      <c r="U319" s="73"/>
      <c r="V319" s="73"/>
      <c r="W319" s="64"/>
      <c r="X319" s="72" t="s">
        <v>84</v>
      </c>
      <c r="Y319" s="73"/>
      <c r="Z319" s="74"/>
      <c r="AA319" s="76"/>
      <c r="AB319" s="73"/>
      <c r="AC319" s="73"/>
      <c r="AD319" s="73"/>
      <c r="CY319" s="0"/>
      <c r="CZ319" s="0"/>
      <c r="DA319" s="0"/>
      <c r="DB319" s="0"/>
    </row>
    <row r="320" customFormat="false" ht="12.95" hidden="false" customHeight="true" outlineLevel="0" collapsed="false">
      <c r="A320" s="59"/>
      <c r="B320" s="60" t="n">
        <f aca="false">RANK(C320,C$4:C$504)</f>
        <v>6</v>
      </c>
      <c r="C320" s="61" t="n">
        <f aca="false">IF(AND(A320&gt;4,A320&lt;7),H320,0)</f>
        <v>0</v>
      </c>
      <c r="D320" s="62" t="str">
        <f aca="false">IF(A320&gt;6,'Sales Stage Names'!B$11,IF(A320&gt;5,'Sales Stage Names'!B$10,IF(A320&gt;4,'Sales Stage Names'!B$9,IF(A320&gt;3,'Sales Stage Names'!B$8,IF(A320&gt;2,'Sales Stage Names'!B$7,IF(A320&gt;1,'Sales Stage Names'!B$6,IF(A320&gt;0,'Sales Stage Names'!B$5,IF(A320="",'Sales Stage Names'!B$2,IF(A320&gt;-1,'Sales Stage Names'!B$4,'Sales Stage Names'!B$3)))))))))</f>
        <v>Not Assigned</v>
      </c>
      <c r="E320" s="63" t="str">
        <f aca="false">IF(A320&gt;6,"Customer",IF(A320&gt;1,"Target",IF(A320="","T",IF(A320&gt;0,"Dormant","Disqualified"))))</f>
        <v>T</v>
      </c>
      <c r="F320" s="64"/>
      <c r="G320" s="65" t="str">
        <f aca="false">IF((R320&lt;Dashboard!$M$1),"Yes","No")</f>
        <v>Yes</v>
      </c>
      <c r="H320" s="61" t="n">
        <f aca="false">I320/100*J320</f>
        <v>0</v>
      </c>
      <c r="I320" s="59"/>
      <c r="J320" s="61" t="n">
        <f aca="false">K320*L320</f>
        <v>0</v>
      </c>
      <c r="K320" s="66"/>
      <c r="L320" s="67"/>
      <c r="M320" s="59"/>
      <c r="N320" s="68"/>
      <c r="O320" s="69" t="n">
        <f aca="false">SUMPRODUCT('Communication Log'!E$5:E$7=1,'Communication Log'!B$5:B$7=F320)</f>
        <v>0</v>
      </c>
      <c r="P320" s="69" t="n">
        <f aca="false">SUMPRODUCT('Communication Log'!E$5:E$7=2,'Communication Log'!B$5:B$7=F320)</f>
        <v>0</v>
      </c>
      <c r="Q320" s="69" t="n">
        <f aca="false">SUMPRODUCT('Communication Log'!E$5:E$7=3,'Communication Log'!B$5:B$7=F320)</f>
        <v>0</v>
      </c>
      <c r="R320" s="74"/>
      <c r="S320" s="71"/>
      <c r="T320" s="72" t="s">
        <v>84</v>
      </c>
      <c r="U320" s="73"/>
      <c r="V320" s="73"/>
      <c r="W320" s="64"/>
      <c r="X320" s="72" t="s">
        <v>84</v>
      </c>
      <c r="Y320" s="73"/>
      <c r="Z320" s="74"/>
      <c r="AA320" s="76"/>
      <c r="AB320" s="73"/>
      <c r="AC320" s="73"/>
      <c r="AD320" s="73"/>
      <c r="CY320" s="0"/>
      <c r="CZ320" s="0"/>
      <c r="DA320" s="0"/>
      <c r="DB320" s="0"/>
    </row>
    <row r="321" customFormat="false" ht="12.95" hidden="false" customHeight="true" outlineLevel="0" collapsed="false">
      <c r="A321" s="59"/>
      <c r="B321" s="60" t="n">
        <f aca="false">RANK(C321,C$4:C$504)</f>
        <v>6</v>
      </c>
      <c r="C321" s="61" t="n">
        <f aca="false">IF(AND(A321&gt;4,A321&lt;7),H321,0)</f>
        <v>0</v>
      </c>
      <c r="D321" s="62" t="str">
        <f aca="false">IF(A321&gt;6,'Sales Stage Names'!B$11,IF(A321&gt;5,'Sales Stage Names'!B$10,IF(A321&gt;4,'Sales Stage Names'!B$9,IF(A321&gt;3,'Sales Stage Names'!B$8,IF(A321&gt;2,'Sales Stage Names'!B$7,IF(A321&gt;1,'Sales Stage Names'!B$6,IF(A321&gt;0,'Sales Stage Names'!B$5,IF(A321="",'Sales Stage Names'!B$2,IF(A321&gt;-1,'Sales Stage Names'!B$4,'Sales Stage Names'!B$3)))))))))</f>
        <v>Not Assigned</v>
      </c>
      <c r="E321" s="63" t="str">
        <f aca="false">IF(A321&gt;6,"Customer",IF(A321&gt;1,"Target",IF(A321="","T",IF(A321&gt;0,"Dormant","Disqualified"))))</f>
        <v>T</v>
      </c>
      <c r="F321" s="64"/>
      <c r="G321" s="65" t="str">
        <f aca="false">IF((R321&lt;Dashboard!$M$1),"Yes","No")</f>
        <v>Yes</v>
      </c>
      <c r="H321" s="61" t="n">
        <f aca="false">I321/100*J321</f>
        <v>0</v>
      </c>
      <c r="I321" s="59"/>
      <c r="J321" s="61" t="n">
        <f aca="false">K321*L321</f>
        <v>0</v>
      </c>
      <c r="K321" s="66"/>
      <c r="L321" s="67"/>
      <c r="M321" s="59"/>
      <c r="N321" s="68"/>
      <c r="O321" s="69" t="n">
        <f aca="false">SUMPRODUCT('Communication Log'!E$5:E$7=1,'Communication Log'!B$5:B$7=F321)</f>
        <v>0</v>
      </c>
      <c r="P321" s="69" t="n">
        <f aca="false">SUMPRODUCT('Communication Log'!E$5:E$7=2,'Communication Log'!B$5:B$7=F321)</f>
        <v>0</v>
      </c>
      <c r="Q321" s="69" t="n">
        <f aca="false">SUMPRODUCT('Communication Log'!E$5:E$7=3,'Communication Log'!B$5:B$7=F321)</f>
        <v>0</v>
      </c>
      <c r="R321" s="74"/>
      <c r="S321" s="71"/>
      <c r="T321" s="72" t="s">
        <v>84</v>
      </c>
      <c r="U321" s="73"/>
      <c r="V321" s="73"/>
      <c r="W321" s="64"/>
      <c r="X321" s="72" t="s">
        <v>84</v>
      </c>
      <c r="Y321" s="73"/>
      <c r="Z321" s="74"/>
      <c r="AA321" s="76"/>
      <c r="AB321" s="73"/>
      <c r="AC321" s="73"/>
      <c r="AD321" s="73"/>
      <c r="CY321" s="0"/>
      <c r="CZ321" s="0"/>
      <c r="DA321" s="0"/>
      <c r="DB321" s="0"/>
    </row>
    <row r="322" customFormat="false" ht="12.95" hidden="false" customHeight="true" outlineLevel="0" collapsed="false">
      <c r="A322" s="59"/>
      <c r="B322" s="60" t="n">
        <f aca="false">RANK(C322,C$4:C$504)</f>
        <v>6</v>
      </c>
      <c r="C322" s="61" t="n">
        <f aca="false">IF(AND(A322&gt;4,A322&lt;7),H322,0)</f>
        <v>0</v>
      </c>
      <c r="D322" s="62" t="str">
        <f aca="false">IF(A322&gt;6,'Sales Stage Names'!B$11,IF(A322&gt;5,'Sales Stage Names'!B$10,IF(A322&gt;4,'Sales Stage Names'!B$9,IF(A322&gt;3,'Sales Stage Names'!B$8,IF(A322&gt;2,'Sales Stage Names'!B$7,IF(A322&gt;1,'Sales Stage Names'!B$6,IF(A322&gt;0,'Sales Stage Names'!B$5,IF(A322="",'Sales Stage Names'!B$2,IF(A322&gt;-1,'Sales Stage Names'!B$4,'Sales Stage Names'!B$3)))))))))</f>
        <v>Not Assigned</v>
      </c>
      <c r="E322" s="63" t="str">
        <f aca="false">IF(A322&gt;6,"Customer",IF(A322&gt;1,"Target",IF(A322="","T",IF(A322&gt;0,"Dormant","Disqualified"))))</f>
        <v>T</v>
      </c>
      <c r="F322" s="64"/>
      <c r="G322" s="65" t="str">
        <f aca="false">IF((R322&lt;Dashboard!$M$1),"Yes","No")</f>
        <v>Yes</v>
      </c>
      <c r="H322" s="61" t="n">
        <f aca="false">I322/100*J322</f>
        <v>0</v>
      </c>
      <c r="I322" s="59"/>
      <c r="J322" s="61" t="n">
        <f aca="false">K322*L322</f>
        <v>0</v>
      </c>
      <c r="K322" s="66"/>
      <c r="L322" s="67"/>
      <c r="M322" s="59"/>
      <c r="N322" s="68"/>
      <c r="O322" s="69" t="n">
        <f aca="false">SUMPRODUCT('Communication Log'!E$5:E$7=1,'Communication Log'!B$5:B$7=F322)</f>
        <v>0</v>
      </c>
      <c r="P322" s="69" t="n">
        <f aca="false">SUMPRODUCT('Communication Log'!E$5:E$7=2,'Communication Log'!B$5:B$7=F322)</f>
        <v>0</v>
      </c>
      <c r="Q322" s="69" t="n">
        <f aca="false">SUMPRODUCT('Communication Log'!E$5:E$7=3,'Communication Log'!B$5:B$7=F322)</f>
        <v>0</v>
      </c>
      <c r="R322" s="74"/>
      <c r="S322" s="71"/>
      <c r="T322" s="72" t="s">
        <v>84</v>
      </c>
      <c r="U322" s="73"/>
      <c r="V322" s="73"/>
      <c r="W322" s="64"/>
      <c r="X322" s="72" t="s">
        <v>84</v>
      </c>
      <c r="Y322" s="73"/>
      <c r="Z322" s="74"/>
      <c r="AA322" s="76"/>
      <c r="AB322" s="73"/>
      <c r="AC322" s="73"/>
      <c r="AD322" s="73"/>
      <c r="CY322" s="0"/>
      <c r="CZ322" s="0"/>
      <c r="DA322" s="0"/>
      <c r="DB322" s="0"/>
    </row>
    <row r="323" customFormat="false" ht="12.95" hidden="false" customHeight="true" outlineLevel="0" collapsed="false">
      <c r="A323" s="59"/>
      <c r="B323" s="60" t="n">
        <f aca="false">RANK(C323,C$4:C$504)</f>
        <v>6</v>
      </c>
      <c r="C323" s="61" t="n">
        <f aca="false">IF(AND(A323&gt;4,A323&lt;7),H323,0)</f>
        <v>0</v>
      </c>
      <c r="D323" s="62" t="str">
        <f aca="false">IF(A323&gt;6,'Sales Stage Names'!B$11,IF(A323&gt;5,'Sales Stage Names'!B$10,IF(A323&gt;4,'Sales Stage Names'!B$9,IF(A323&gt;3,'Sales Stage Names'!B$8,IF(A323&gt;2,'Sales Stage Names'!B$7,IF(A323&gt;1,'Sales Stage Names'!B$6,IF(A323&gt;0,'Sales Stage Names'!B$5,IF(A323="",'Sales Stage Names'!B$2,IF(A323&gt;-1,'Sales Stage Names'!B$4,'Sales Stage Names'!B$3)))))))))</f>
        <v>Not Assigned</v>
      </c>
      <c r="E323" s="63" t="str">
        <f aca="false">IF(A323&gt;6,"Customer",IF(A323&gt;1,"Target",IF(A323="","T",IF(A323&gt;0,"Dormant","Disqualified"))))</f>
        <v>T</v>
      </c>
      <c r="F323" s="64"/>
      <c r="G323" s="65" t="str">
        <f aca="false">IF((R323&lt;Dashboard!$M$1),"Yes","No")</f>
        <v>Yes</v>
      </c>
      <c r="H323" s="61" t="n">
        <f aca="false">I323/100*J323</f>
        <v>0</v>
      </c>
      <c r="I323" s="59"/>
      <c r="J323" s="61" t="n">
        <f aca="false">K323*L323</f>
        <v>0</v>
      </c>
      <c r="K323" s="66"/>
      <c r="L323" s="67"/>
      <c r="M323" s="59"/>
      <c r="N323" s="68"/>
      <c r="O323" s="69" t="n">
        <f aca="false">SUMPRODUCT('Communication Log'!E$5:E$7=1,'Communication Log'!B$5:B$7=F323)</f>
        <v>0</v>
      </c>
      <c r="P323" s="69" t="n">
        <f aca="false">SUMPRODUCT('Communication Log'!E$5:E$7=2,'Communication Log'!B$5:B$7=F323)</f>
        <v>0</v>
      </c>
      <c r="Q323" s="69" t="n">
        <f aca="false">SUMPRODUCT('Communication Log'!E$5:E$7=3,'Communication Log'!B$5:B$7=F323)</f>
        <v>0</v>
      </c>
      <c r="R323" s="74"/>
      <c r="S323" s="71"/>
      <c r="T323" s="72" t="s">
        <v>84</v>
      </c>
      <c r="U323" s="73"/>
      <c r="V323" s="73"/>
      <c r="W323" s="64"/>
      <c r="X323" s="72" t="s">
        <v>84</v>
      </c>
      <c r="Y323" s="73"/>
      <c r="Z323" s="74"/>
      <c r="AA323" s="76"/>
      <c r="AB323" s="73"/>
      <c r="AC323" s="73"/>
      <c r="AD323" s="73"/>
      <c r="CY323" s="0"/>
      <c r="CZ323" s="0"/>
      <c r="DA323" s="0"/>
      <c r="DB323" s="0"/>
    </row>
    <row r="324" customFormat="false" ht="12.95" hidden="false" customHeight="true" outlineLevel="0" collapsed="false">
      <c r="A324" s="59"/>
      <c r="B324" s="60" t="n">
        <f aca="false">RANK(C324,C$4:C$504)</f>
        <v>6</v>
      </c>
      <c r="C324" s="61" t="n">
        <f aca="false">IF(AND(A324&gt;4,A324&lt;7),H324,0)</f>
        <v>0</v>
      </c>
      <c r="D324" s="62" t="str">
        <f aca="false">IF(A324&gt;6,'Sales Stage Names'!B$11,IF(A324&gt;5,'Sales Stage Names'!B$10,IF(A324&gt;4,'Sales Stage Names'!B$9,IF(A324&gt;3,'Sales Stage Names'!B$8,IF(A324&gt;2,'Sales Stage Names'!B$7,IF(A324&gt;1,'Sales Stage Names'!B$6,IF(A324&gt;0,'Sales Stage Names'!B$5,IF(A324="",'Sales Stage Names'!B$2,IF(A324&gt;-1,'Sales Stage Names'!B$4,'Sales Stage Names'!B$3)))))))))</f>
        <v>Not Assigned</v>
      </c>
      <c r="E324" s="63" t="str">
        <f aca="false">IF(A324&gt;6,"Customer",IF(A324&gt;1,"Target",IF(A324="","T",IF(A324&gt;0,"Dormant","Disqualified"))))</f>
        <v>T</v>
      </c>
      <c r="F324" s="64"/>
      <c r="G324" s="65" t="str">
        <f aca="false">IF((R324&lt;Dashboard!$M$1),"Yes","No")</f>
        <v>Yes</v>
      </c>
      <c r="H324" s="61" t="n">
        <f aca="false">I324/100*J324</f>
        <v>0</v>
      </c>
      <c r="I324" s="59"/>
      <c r="J324" s="61" t="n">
        <f aca="false">K324*L324</f>
        <v>0</v>
      </c>
      <c r="K324" s="66"/>
      <c r="L324" s="67"/>
      <c r="M324" s="59"/>
      <c r="N324" s="68"/>
      <c r="O324" s="69" t="n">
        <f aca="false">SUMPRODUCT('Communication Log'!E$5:E$7=1,'Communication Log'!B$5:B$7=F324)</f>
        <v>0</v>
      </c>
      <c r="P324" s="69" t="n">
        <f aca="false">SUMPRODUCT('Communication Log'!E$5:E$7=2,'Communication Log'!B$5:B$7=F324)</f>
        <v>0</v>
      </c>
      <c r="Q324" s="69" t="n">
        <f aca="false">SUMPRODUCT('Communication Log'!E$5:E$7=3,'Communication Log'!B$5:B$7=F324)</f>
        <v>0</v>
      </c>
      <c r="R324" s="74"/>
      <c r="S324" s="71"/>
      <c r="T324" s="72" t="s">
        <v>84</v>
      </c>
      <c r="U324" s="73"/>
      <c r="V324" s="73"/>
      <c r="W324" s="64"/>
      <c r="X324" s="72" t="s">
        <v>84</v>
      </c>
      <c r="Y324" s="73"/>
      <c r="Z324" s="74"/>
      <c r="AA324" s="76"/>
      <c r="AB324" s="73"/>
      <c r="AC324" s="73"/>
      <c r="AD324" s="73"/>
      <c r="CY324" s="0"/>
      <c r="CZ324" s="0"/>
      <c r="DA324" s="0"/>
      <c r="DB324" s="0"/>
    </row>
    <row r="325" customFormat="false" ht="12.95" hidden="false" customHeight="true" outlineLevel="0" collapsed="false">
      <c r="A325" s="59"/>
      <c r="B325" s="60" t="n">
        <f aca="false">RANK(C325,C$4:C$504)</f>
        <v>6</v>
      </c>
      <c r="C325" s="61" t="n">
        <f aca="false">IF(AND(A325&gt;4,A325&lt;7),H325,0)</f>
        <v>0</v>
      </c>
      <c r="D325" s="62" t="str">
        <f aca="false">IF(A325&gt;6,'Sales Stage Names'!B$11,IF(A325&gt;5,'Sales Stage Names'!B$10,IF(A325&gt;4,'Sales Stage Names'!B$9,IF(A325&gt;3,'Sales Stage Names'!B$8,IF(A325&gt;2,'Sales Stage Names'!B$7,IF(A325&gt;1,'Sales Stage Names'!B$6,IF(A325&gt;0,'Sales Stage Names'!B$5,IF(A325="",'Sales Stage Names'!B$2,IF(A325&gt;-1,'Sales Stage Names'!B$4,'Sales Stage Names'!B$3)))))))))</f>
        <v>Not Assigned</v>
      </c>
      <c r="E325" s="63" t="str">
        <f aca="false">IF(A325&gt;6,"Customer",IF(A325&gt;1,"Target",IF(A325="","T",IF(A325&gt;0,"Dormant","Disqualified"))))</f>
        <v>T</v>
      </c>
      <c r="F325" s="64"/>
      <c r="G325" s="65" t="str">
        <f aca="false">IF((R325&lt;Dashboard!$M$1),"Yes","No")</f>
        <v>Yes</v>
      </c>
      <c r="H325" s="61" t="n">
        <f aca="false">I325/100*J325</f>
        <v>0</v>
      </c>
      <c r="I325" s="59"/>
      <c r="J325" s="61" t="n">
        <f aca="false">K325*L325</f>
        <v>0</v>
      </c>
      <c r="K325" s="66"/>
      <c r="L325" s="67"/>
      <c r="M325" s="59"/>
      <c r="N325" s="68"/>
      <c r="O325" s="69" t="n">
        <f aca="false">SUMPRODUCT('Communication Log'!E$5:E$7=1,'Communication Log'!B$5:B$7=F325)</f>
        <v>0</v>
      </c>
      <c r="P325" s="69" t="n">
        <f aca="false">SUMPRODUCT('Communication Log'!E$5:E$7=2,'Communication Log'!B$5:B$7=F325)</f>
        <v>0</v>
      </c>
      <c r="Q325" s="69" t="n">
        <f aca="false">SUMPRODUCT('Communication Log'!E$5:E$7=3,'Communication Log'!B$5:B$7=F325)</f>
        <v>0</v>
      </c>
      <c r="R325" s="74"/>
      <c r="S325" s="71"/>
      <c r="T325" s="72" t="s">
        <v>84</v>
      </c>
      <c r="U325" s="73"/>
      <c r="V325" s="73"/>
      <c r="W325" s="64"/>
      <c r="X325" s="72" t="s">
        <v>84</v>
      </c>
      <c r="Y325" s="73"/>
      <c r="Z325" s="74"/>
      <c r="AA325" s="76"/>
      <c r="AB325" s="73"/>
      <c r="AC325" s="73"/>
      <c r="AD325" s="73"/>
      <c r="CY325" s="0"/>
      <c r="CZ325" s="0"/>
      <c r="DA325" s="0"/>
      <c r="DB325" s="0"/>
    </row>
    <row r="326" customFormat="false" ht="12.95" hidden="false" customHeight="true" outlineLevel="0" collapsed="false">
      <c r="A326" s="59"/>
      <c r="B326" s="60" t="n">
        <f aca="false">RANK(C326,C$4:C$504)</f>
        <v>6</v>
      </c>
      <c r="C326" s="61" t="n">
        <f aca="false">IF(AND(A326&gt;4,A326&lt;7),H326,0)</f>
        <v>0</v>
      </c>
      <c r="D326" s="62" t="str">
        <f aca="false">IF(A326&gt;6,'Sales Stage Names'!B$11,IF(A326&gt;5,'Sales Stage Names'!B$10,IF(A326&gt;4,'Sales Stage Names'!B$9,IF(A326&gt;3,'Sales Stage Names'!B$8,IF(A326&gt;2,'Sales Stage Names'!B$7,IF(A326&gt;1,'Sales Stage Names'!B$6,IF(A326&gt;0,'Sales Stage Names'!B$5,IF(A326="",'Sales Stage Names'!B$2,IF(A326&gt;-1,'Sales Stage Names'!B$4,'Sales Stage Names'!B$3)))))))))</f>
        <v>Not Assigned</v>
      </c>
      <c r="E326" s="63" t="str">
        <f aca="false">IF(A326&gt;6,"Customer",IF(A326&gt;1,"Target",IF(A326="","T",IF(A326&gt;0,"Dormant","Disqualified"))))</f>
        <v>T</v>
      </c>
      <c r="F326" s="64"/>
      <c r="G326" s="65" t="str">
        <f aca="false">IF((R326&lt;Dashboard!$M$1),"Yes","No")</f>
        <v>Yes</v>
      </c>
      <c r="H326" s="61" t="n">
        <f aca="false">I326/100*J326</f>
        <v>0</v>
      </c>
      <c r="I326" s="59"/>
      <c r="J326" s="61" t="n">
        <f aca="false">K326*L326</f>
        <v>0</v>
      </c>
      <c r="K326" s="66"/>
      <c r="L326" s="67"/>
      <c r="M326" s="59"/>
      <c r="N326" s="68"/>
      <c r="O326" s="69" t="n">
        <f aca="false">SUMPRODUCT('Communication Log'!E$5:E$7=1,'Communication Log'!B$5:B$7=F326)</f>
        <v>0</v>
      </c>
      <c r="P326" s="69" t="n">
        <f aca="false">SUMPRODUCT('Communication Log'!E$5:E$7=2,'Communication Log'!B$5:B$7=F326)</f>
        <v>0</v>
      </c>
      <c r="Q326" s="69" t="n">
        <f aca="false">SUMPRODUCT('Communication Log'!E$5:E$7=3,'Communication Log'!B$5:B$7=F326)</f>
        <v>0</v>
      </c>
      <c r="R326" s="74"/>
      <c r="S326" s="71"/>
      <c r="T326" s="72" t="s">
        <v>84</v>
      </c>
      <c r="U326" s="73"/>
      <c r="V326" s="73"/>
      <c r="W326" s="64"/>
      <c r="X326" s="72" t="s">
        <v>84</v>
      </c>
      <c r="Y326" s="73"/>
      <c r="Z326" s="74"/>
      <c r="AA326" s="76"/>
      <c r="AB326" s="73"/>
      <c r="AC326" s="73"/>
      <c r="AD326" s="73"/>
      <c r="CY326" s="0"/>
      <c r="CZ326" s="0"/>
      <c r="DA326" s="0"/>
      <c r="DB326" s="0"/>
    </row>
    <row r="327" customFormat="false" ht="12.95" hidden="false" customHeight="true" outlineLevel="0" collapsed="false">
      <c r="A327" s="59"/>
      <c r="B327" s="60" t="n">
        <f aca="false">RANK(C327,C$4:C$504)</f>
        <v>6</v>
      </c>
      <c r="C327" s="61" t="n">
        <f aca="false">IF(AND(A327&gt;4,A327&lt;7),H327,0)</f>
        <v>0</v>
      </c>
      <c r="D327" s="62" t="str">
        <f aca="false">IF(A327&gt;6,'Sales Stage Names'!B$11,IF(A327&gt;5,'Sales Stage Names'!B$10,IF(A327&gt;4,'Sales Stage Names'!B$9,IF(A327&gt;3,'Sales Stage Names'!B$8,IF(A327&gt;2,'Sales Stage Names'!B$7,IF(A327&gt;1,'Sales Stage Names'!B$6,IF(A327&gt;0,'Sales Stage Names'!B$5,IF(A327="",'Sales Stage Names'!B$2,IF(A327&gt;-1,'Sales Stage Names'!B$4,'Sales Stage Names'!B$3)))))))))</f>
        <v>Not Assigned</v>
      </c>
      <c r="E327" s="63" t="str">
        <f aca="false">IF(A327&gt;6,"Customer",IF(A327&gt;1,"Target",IF(A327="","T",IF(A327&gt;0,"Dormant","Disqualified"))))</f>
        <v>T</v>
      </c>
      <c r="F327" s="64"/>
      <c r="G327" s="65" t="str">
        <f aca="false">IF((R327&lt;Dashboard!$M$1),"Yes","No")</f>
        <v>Yes</v>
      </c>
      <c r="H327" s="61" t="n">
        <f aca="false">I327/100*J327</f>
        <v>0</v>
      </c>
      <c r="I327" s="59"/>
      <c r="J327" s="61" t="n">
        <f aca="false">K327*L327</f>
        <v>0</v>
      </c>
      <c r="K327" s="66"/>
      <c r="L327" s="67"/>
      <c r="M327" s="59"/>
      <c r="N327" s="68"/>
      <c r="O327" s="69" t="n">
        <f aca="false">SUMPRODUCT('Communication Log'!E$5:E$7=1,'Communication Log'!B$5:B$7=F327)</f>
        <v>0</v>
      </c>
      <c r="P327" s="69" t="n">
        <f aca="false">SUMPRODUCT('Communication Log'!E$5:E$7=2,'Communication Log'!B$5:B$7=F327)</f>
        <v>0</v>
      </c>
      <c r="Q327" s="69" t="n">
        <f aca="false">SUMPRODUCT('Communication Log'!E$5:E$7=3,'Communication Log'!B$5:B$7=F327)</f>
        <v>0</v>
      </c>
      <c r="R327" s="74"/>
      <c r="S327" s="71"/>
      <c r="T327" s="72" t="s">
        <v>84</v>
      </c>
      <c r="U327" s="73"/>
      <c r="V327" s="73"/>
      <c r="W327" s="64"/>
      <c r="X327" s="72" t="s">
        <v>84</v>
      </c>
      <c r="Y327" s="73"/>
      <c r="Z327" s="74"/>
      <c r="AA327" s="76"/>
      <c r="AB327" s="73"/>
      <c r="AC327" s="73"/>
      <c r="AD327" s="73"/>
      <c r="CY327" s="0"/>
      <c r="CZ327" s="0"/>
      <c r="DA327" s="0"/>
      <c r="DB327" s="0"/>
    </row>
    <row r="328" customFormat="false" ht="12.95" hidden="false" customHeight="true" outlineLevel="0" collapsed="false">
      <c r="A328" s="59"/>
      <c r="B328" s="60" t="n">
        <f aca="false">RANK(C328,C$4:C$504)</f>
        <v>6</v>
      </c>
      <c r="C328" s="61" t="n">
        <f aca="false">IF(AND(A328&gt;4,A328&lt;7),H328,0)</f>
        <v>0</v>
      </c>
      <c r="D328" s="62" t="str">
        <f aca="false">IF(A328&gt;6,'Sales Stage Names'!B$11,IF(A328&gt;5,'Sales Stage Names'!B$10,IF(A328&gt;4,'Sales Stage Names'!B$9,IF(A328&gt;3,'Sales Stage Names'!B$8,IF(A328&gt;2,'Sales Stage Names'!B$7,IF(A328&gt;1,'Sales Stage Names'!B$6,IF(A328&gt;0,'Sales Stage Names'!B$5,IF(A328="",'Sales Stage Names'!B$2,IF(A328&gt;-1,'Sales Stage Names'!B$4,'Sales Stage Names'!B$3)))))))))</f>
        <v>Not Assigned</v>
      </c>
      <c r="E328" s="63" t="str">
        <f aca="false">IF(A328&gt;6,"Customer",IF(A328&gt;1,"Target",IF(A328="","T",IF(A328&gt;0,"Dormant","Disqualified"))))</f>
        <v>T</v>
      </c>
      <c r="F328" s="64"/>
      <c r="G328" s="65" t="str">
        <f aca="false">IF((R328&lt;Dashboard!$M$1),"Yes","No")</f>
        <v>Yes</v>
      </c>
      <c r="H328" s="61" t="n">
        <f aca="false">I328/100*J328</f>
        <v>0</v>
      </c>
      <c r="I328" s="59"/>
      <c r="J328" s="61" t="n">
        <f aca="false">K328*L328</f>
        <v>0</v>
      </c>
      <c r="K328" s="66"/>
      <c r="L328" s="67"/>
      <c r="M328" s="59"/>
      <c r="N328" s="68"/>
      <c r="O328" s="69" t="n">
        <f aca="false">SUMPRODUCT('Communication Log'!E$5:E$7=1,'Communication Log'!B$5:B$7=F328)</f>
        <v>0</v>
      </c>
      <c r="P328" s="69" t="n">
        <f aca="false">SUMPRODUCT('Communication Log'!E$5:E$7=2,'Communication Log'!B$5:B$7=F328)</f>
        <v>0</v>
      </c>
      <c r="Q328" s="69" t="n">
        <f aca="false">SUMPRODUCT('Communication Log'!E$5:E$7=3,'Communication Log'!B$5:B$7=F328)</f>
        <v>0</v>
      </c>
      <c r="R328" s="74"/>
      <c r="S328" s="71"/>
      <c r="T328" s="72" t="s">
        <v>84</v>
      </c>
      <c r="U328" s="73"/>
      <c r="V328" s="73"/>
      <c r="W328" s="64"/>
      <c r="X328" s="72" t="s">
        <v>84</v>
      </c>
      <c r="Y328" s="73"/>
      <c r="Z328" s="74"/>
      <c r="AA328" s="76"/>
      <c r="AB328" s="73"/>
      <c r="AC328" s="73"/>
      <c r="AD328" s="73"/>
      <c r="CY328" s="0"/>
      <c r="CZ328" s="0"/>
      <c r="DA328" s="0"/>
      <c r="DB328" s="0"/>
    </row>
    <row r="329" customFormat="false" ht="12.95" hidden="false" customHeight="true" outlineLevel="0" collapsed="false">
      <c r="A329" s="59"/>
      <c r="B329" s="60" t="n">
        <f aca="false">RANK(C329,C$4:C$504)</f>
        <v>6</v>
      </c>
      <c r="C329" s="61" t="n">
        <f aca="false">IF(AND(A329&gt;4,A329&lt;7),H329,0)</f>
        <v>0</v>
      </c>
      <c r="D329" s="62" t="str">
        <f aca="false">IF(A329&gt;6,'Sales Stage Names'!B$11,IF(A329&gt;5,'Sales Stage Names'!B$10,IF(A329&gt;4,'Sales Stage Names'!B$9,IF(A329&gt;3,'Sales Stage Names'!B$8,IF(A329&gt;2,'Sales Stage Names'!B$7,IF(A329&gt;1,'Sales Stage Names'!B$6,IF(A329&gt;0,'Sales Stage Names'!B$5,IF(A329="",'Sales Stage Names'!B$2,IF(A329&gt;-1,'Sales Stage Names'!B$4,'Sales Stage Names'!B$3)))))))))</f>
        <v>Not Assigned</v>
      </c>
      <c r="E329" s="63" t="str">
        <f aca="false">IF(A329&gt;6,"Customer",IF(A329&gt;1,"Target",IF(A329="","T",IF(A329&gt;0,"Dormant","Disqualified"))))</f>
        <v>T</v>
      </c>
      <c r="F329" s="64"/>
      <c r="G329" s="65" t="str">
        <f aca="false">IF((R329&lt;Dashboard!$M$1),"Yes","No")</f>
        <v>Yes</v>
      </c>
      <c r="H329" s="61" t="n">
        <f aca="false">I329/100*J329</f>
        <v>0</v>
      </c>
      <c r="I329" s="59"/>
      <c r="J329" s="61" t="n">
        <f aca="false">K329*L329</f>
        <v>0</v>
      </c>
      <c r="K329" s="66"/>
      <c r="L329" s="67"/>
      <c r="M329" s="59"/>
      <c r="N329" s="68"/>
      <c r="O329" s="69" t="n">
        <f aca="false">SUMPRODUCT('Communication Log'!E$5:E$7=1,'Communication Log'!B$5:B$7=F329)</f>
        <v>0</v>
      </c>
      <c r="P329" s="69" t="n">
        <f aca="false">SUMPRODUCT('Communication Log'!E$5:E$7=2,'Communication Log'!B$5:B$7=F329)</f>
        <v>0</v>
      </c>
      <c r="Q329" s="69" t="n">
        <f aca="false">SUMPRODUCT('Communication Log'!E$5:E$7=3,'Communication Log'!B$5:B$7=F329)</f>
        <v>0</v>
      </c>
      <c r="R329" s="74"/>
      <c r="S329" s="71"/>
      <c r="T329" s="72" t="s">
        <v>84</v>
      </c>
      <c r="U329" s="73"/>
      <c r="V329" s="73"/>
      <c r="W329" s="64"/>
      <c r="X329" s="72" t="s">
        <v>84</v>
      </c>
      <c r="Y329" s="73"/>
      <c r="Z329" s="74"/>
      <c r="AA329" s="76"/>
      <c r="AB329" s="73"/>
      <c r="AC329" s="73"/>
      <c r="AD329" s="73"/>
      <c r="CY329" s="0"/>
      <c r="CZ329" s="0"/>
      <c r="DA329" s="0"/>
      <c r="DB329" s="0"/>
    </row>
    <row r="330" customFormat="false" ht="12.95" hidden="false" customHeight="true" outlineLevel="0" collapsed="false">
      <c r="A330" s="59"/>
      <c r="B330" s="60" t="n">
        <f aca="false">RANK(C330,C$4:C$504)</f>
        <v>6</v>
      </c>
      <c r="C330" s="61" t="n">
        <f aca="false">IF(AND(A330&gt;4,A330&lt;7),H330,0)</f>
        <v>0</v>
      </c>
      <c r="D330" s="62" t="str">
        <f aca="false">IF(A330&gt;6,'Sales Stage Names'!B$11,IF(A330&gt;5,'Sales Stage Names'!B$10,IF(A330&gt;4,'Sales Stage Names'!B$9,IF(A330&gt;3,'Sales Stage Names'!B$8,IF(A330&gt;2,'Sales Stage Names'!B$7,IF(A330&gt;1,'Sales Stage Names'!B$6,IF(A330&gt;0,'Sales Stage Names'!B$5,IF(A330="",'Sales Stage Names'!B$2,IF(A330&gt;-1,'Sales Stage Names'!B$4,'Sales Stage Names'!B$3)))))))))</f>
        <v>Not Assigned</v>
      </c>
      <c r="E330" s="63" t="str">
        <f aca="false">IF(A330&gt;6,"Customer",IF(A330&gt;1,"Target",IF(A330="","T",IF(A330&gt;0,"Dormant","Disqualified"))))</f>
        <v>T</v>
      </c>
      <c r="F330" s="64"/>
      <c r="G330" s="65" t="str">
        <f aca="false">IF((R330&lt;Dashboard!$M$1),"Yes","No")</f>
        <v>Yes</v>
      </c>
      <c r="H330" s="61" t="n">
        <f aca="false">I330/100*J330</f>
        <v>0</v>
      </c>
      <c r="I330" s="59"/>
      <c r="J330" s="61" t="n">
        <f aca="false">K330*L330</f>
        <v>0</v>
      </c>
      <c r="K330" s="66"/>
      <c r="L330" s="67"/>
      <c r="M330" s="59"/>
      <c r="N330" s="68"/>
      <c r="O330" s="69" t="n">
        <f aca="false">SUMPRODUCT('Communication Log'!E$5:E$7=1,'Communication Log'!B$5:B$7=F330)</f>
        <v>0</v>
      </c>
      <c r="P330" s="69" t="n">
        <f aca="false">SUMPRODUCT('Communication Log'!E$5:E$7=2,'Communication Log'!B$5:B$7=F330)</f>
        <v>0</v>
      </c>
      <c r="Q330" s="69" t="n">
        <f aca="false">SUMPRODUCT('Communication Log'!E$5:E$7=3,'Communication Log'!B$5:B$7=F330)</f>
        <v>0</v>
      </c>
      <c r="R330" s="74"/>
      <c r="S330" s="71"/>
      <c r="T330" s="72" t="s">
        <v>84</v>
      </c>
      <c r="U330" s="73"/>
      <c r="V330" s="73"/>
      <c r="W330" s="64"/>
      <c r="X330" s="72" t="s">
        <v>84</v>
      </c>
      <c r="Y330" s="73"/>
      <c r="Z330" s="74"/>
      <c r="AA330" s="76"/>
      <c r="AB330" s="73"/>
      <c r="AC330" s="73"/>
      <c r="AD330" s="73"/>
      <c r="CY330" s="0"/>
      <c r="CZ330" s="0"/>
      <c r="DA330" s="0"/>
      <c r="DB330" s="0"/>
    </row>
    <row r="331" customFormat="false" ht="12.95" hidden="false" customHeight="true" outlineLevel="0" collapsed="false">
      <c r="A331" s="59"/>
      <c r="B331" s="60" t="n">
        <f aca="false">RANK(C331,C$4:C$504)</f>
        <v>6</v>
      </c>
      <c r="C331" s="61" t="n">
        <f aca="false">IF(AND(A331&gt;4,A331&lt;7),H331,0)</f>
        <v>0</v>
      </c>
      <c r="D331" s="62" t="str">
        <f aca="false">IF(A331&gt;6,'Sales Stage Names'!B$11,IF(A331&gt;5,'Sales Stage Names'!B$10,IF(A331&gt;4,'Sales Stage Names'!B$9,IF(A331&gt;3,'Sales Stage Names'!B$8,IF(A331&gt;2,'Sales Stage Names'!B$7,IF(A331&gt;1,'Sales Stage Names'!B$6,IF(A331&gt;0,'Sales Stage Names'!B$5,IF(A331="",'Sales Stage Names'!B$2,IF(A331&gt;-1,'Sales Stage Names'!B$4,'Sales Stage Names'!B$3)))))))))</f>
        <v>Not Assigned</v>
      </c>
      <c r="E331" s="63" t="str">
        <f aca="false">IF(A331&gt;6,"Customer",IF(A331&gt;1,"Target",IF(A331="","T",IF(A331&gt;0,"Dormant","Disqualified"))))</f>
        <v>T</v>
      </c>
      <c r="F331" s="64"/>
      <c r="G331" s="65" t="str">
        <f aca="false">IF((R331&lt;Dashboard!$M$1),"Yes","No")</f>
        <v>Yes</v>
      </c>
      <c r="H331" s="61" t="n">
        <f aca="false">I331/100*J331</f>
        <v>0</v>
      </c>
      <c r="I331" s="59"/>
      <c r="J331" s="61" t="n">
        <f aca="false">K331*L331</f>
        <v>0</v>
      </c>
      <c r="K331" s="66"/>
      <c r="L331" s="67"/>
      <c r="M331" s="59"/>
      <c r="N331" s="68"/>
      <c r="O331" s="69" t="n">
        <f aca="false">SUMPRODUCT('Communication Log'!E$5:E$7=1,'Communication Log'!B$5:B$7=F331)</f>
        <v>0</v>
      </c>
      <c r="P331" s="69" t="n">
        <f aca="false">SUMPRODUCT('Communication Log'!E$5:E$7=2,'Communication Log'!B$5:B$7=F331)</f>
        <v>0</v>
      </c>
      <c r="Q331" s="69" t="n">
        <f aca="false">SUMPRODUCT('Communication Log'!E$5:E$7=3,'Communication Log'!B$5:B$7=F331)</f>
        <v>0</v>
      </c>
      <c r="R331" s="74"/>
      <c r="S331" s="71"/>
      <c r="T331" s="72" t="s">
        <v>84</v>
      </c>
      <c r="U331" s="73"/>
      <c r="V331" s="73"/>
      <c r="W331" s="64"/>
      <c r="X331" s="72" t="s">
        <v>84</v>
      </c>
      <c r="Y331" s="73"/>
      <c r="Z331" s="74"/>
      <c r="AA331" s="76"/>
      <c r="AB331" s="73"/>
      <c r="AC331" s="73"/>
      <c r="AD331" s="73"/>
      <c r="CY331" s="0"/>
      <c r="CZ331" s="0"/>
      <c r="DA331" s="0"/>
      <c r="DB331" s="0"/>
    </row>
    <row r="332" customFormat="false" ht="12.95" hidden="false" customHeight="true" outlineLevel="0" collapsed="false">
      <c r="A332" s="59"/>
      <c r="B332" s="60" t="n">
        <f aca="false">RANK(C332,C$4:C$504)</f>
        <v>6</v>
      </c>
      <c r="C332" s="61" t="n">
        <f aca="false">IF(AND(A332&gt;4,A332&lt;7),H332,0)</f>
        <v>0</v>
      </c>
      <c r="D332" s="62" t="str">
        <f aca="false">IF(A332&gt;6,'Sales Stage Names'!B$11,IF(A332&gt;5,'Sales Stage Names'!B$10,IF(A332&gt;4,'Sales Stage Names'!B$9,IF(A332&gt;3,'Sales Stage Names'!B$8,IF(A332&gt;2,'Sales Stage Names'!B$7,IF(A332&gt;1,'Sales Stage Names'!B$6,IF(A332&gt;0,'Sales Stage Names'!B$5,IF(A332="",'Sales Stage Names'!B$2,IF(A332&gt;-1,'Sales Stage Names'!B$4,'Sales Stage Names'!B$3)))))))))</f>
        <v>Not Assigned</v>
      </c>
      <c r="E332" s="63" t="str">
        <f aca="false">IF(A332&gt;6,"Customer",IF(A332&gt;1,"Target",IF(A332="","T",IF(A332&gt;0,"Dormant","Disqualified"))))</f>
        <v>T</v>
      </c>
      <c r="F332" s="64"/>
      <c r="G332" s="65" t="str">
        <f aca="false">IF((R332&lt;Dashboard!$M$1),"Yes","No")</f>
        <v>Yes</v>
      </c>
      <c r="H332" s="61" t="n">
        <f aca="false">I332/100*J332</f>
        <v>0</v>
      </c>
      <c r="I332" s="59"/>
      <c r="J332" s="61" t="n">
        <f aca="false">K332*L332</f>
        <v>0</v>
      </c>
      <c r="K332" s="66"/>
      <c r="L332" s="67"/>
      <c r="M332" s="59"/>
      <c r="N332" s="68"/>
      <c r="O332" s="69" t="n">
        <f aca="false">SUMPRODUCT('Communication Log'!E$5:E$7=1,'Communication Log'!B$5:B$7=F332)</f>
        <v>0</v>
      </c>
      <c r="P332" s="69" t="n">
        <f aca="false">SUMPRODUCT('Communication Log'!E$5:E$7=2,'Communication Log'!B$5:B$7=F332)</f>
        <v>0</v>
      </c>
      <c r="Q332" s="69" t="n">
        <f aca="false">SUMPRODUCT('Communication Log'!E$5:E$7=3,'Communication Log'!B$5:B$7=F332)</f>
        <v>0</v>
      </c>
      <c r="R332" s="74"/>
      <c r="S332" s="71"/>
      <c r="T332" s="72" t="s">
        <v>84</v>
      </c>
      <c r="U332" s="73"/>
      <c r="V332" s="73"/>
      <c r="W332" s="64"/>
      <c r="X332" s="72" t="s">
        <v>84</v>
      </c>
      <c r="Y332" s="73"/>
      <c r="Z332" s="74"/>
      <c r="AA332" s="76"/>
      <c r="AB332" s="73"/>
      <c r="AC332" s="73"/>
      <c r="AD332" s="73"/>
      <c r="CY332" s="0"/>
      <c r="CZ332" s="0"/>
      <c r="DA332" s="0"/>
      <c r="DB332" s="0"/>
    </row>
    <row r="333" customFormat="false" ht="12.95" hidden="false" customHeight="true" outlineLevel="0" collapsed="false">
      <c r="A333" s="59"/>
      <c r="B333" s="60" t="n">
        <f aca="false">RANK(C333,C$4:C$504)</f>
        <v>6</v>
      </c>
      <c r="C333" s="61" t="n">
        <f aca="false">IF(AND(A333&gt;4,A333&lt;7),H333,0)</f>
        <v>0</v>
      </c>
      <c r="D333" s="62" t="str">
        <f aca="false">IF(A333&gt;6,'Sales Stage Names'!B$11,IF(A333&gt;5,'Sales Stage Names'!B$10,IF(A333&gt;4,'Sales Stage Names'!B$9,IF(A333&gt;3,'Sales Stage Names'!B$8,IF(A333&gt;2,'Sales Stage Names'!B$7,IF(A333&gt;1,'Sales Stage Names'!B$6,IF(A333&gt;0,'Sales Stage Names'!B$5,IF(A333="",'Sales Stage Names'!B$2,IF(A333&gt;-1,'Sales Stage Names'!B$4,'Sales Stage Names'!B$3)))))))))</f>
        <v>Not Assigned</v>
      </c>
      <c r="E333" s="63" t="str">
        <f aca="false">IF(A333&gt;6,"Customer",IF(A333&gt;1,"Target",IF(A333="","T",IF(A333&gt;0,"Dormant","Disqualified"))))</f>
        <v>T</v>
      </c>
      <c r="F333" s="64"/>
      <c r="G333" s="65" t="str">
        <f aca="false">IF((R333&lt;Dashboard!$M$1),"Yes","No")</f>
        <v>Yes</v>
      </c>
      <c r="H333" s="61" t="n">
        <f aca="false">I333/100*J333</f>
        <v>0</v>
      </c>
      <c r="I333" s="59"/>
      <c r="J333" s="61" t="n">
        <f aca="false">K333*L333</f>
        <v>0</v>
      </c>
      <c r="K333" s="66"/>
      <c r="L333" s="67"/>
      <c r="M333" s="59"/>
      <c r="N333" s="68"/>
      <c r="O333" s="69" t="n">
        <f aca="false">SUMPRODUCT('Communication Log'!E$5:E$7=1,'Communication Log'!B$5:B$7=F333)</f>
        <v>0</v>
      </c>
      <c r="P333" s="69" t="n">
        <f aca="false">SUMPRODUCT('Communication Log'!E$5:E$7=2,'Communication Log'!B$5:B$7=F333)</f>
        <v>0</v>
      </c>
      <c r="Q333" s="69" t="n">
        <f aca="false">SUMPRODUCT('Communication Log'!E$5:E$7=3,'Communication Log'!B$5:B$7=F333)</f>
        <v>0</v>
      </c>
      <c r="R333" s="74"/>
      <c r="S333" s="71"/>
      <c r="T333" s="72" t="s">
        <v>84</v>
      </c>
      <c r="U333" s="73"/>
      <c r="V333" s="73"/>
      <c r="W333" s="64"/>
      <c r="X333" s="72" t="s">
        <v>84</v>
      </c>
      <c r="Y333" s="73"/>
      <c r="Z333" s="74"/>
      <c r="AA333" s="76"/>
      <c r="AB333" s="73"/>
      <c r="AC333" s="73"/>
      <c r="AD333" s="73"/>
      <c r="CY333" s="0"/>
      <c r="CZ333" s="0"/>
      <c r="DA333" s="0"/>
      <c r="DB333" s="0"/>
    </row>
    <row r="334" customFormat="false" ht="12.95" hidden="false" customHeight="true" outlineLevel="0" collapsed="false">
      <c r="A334" s="59"/>
      <c r="B334" s="60" t="n">
        <f aca="false">RANK(C334,C$4:C$504)</f>
        <v>6</v>
      </c>
      <c r="C334" s="61" t="n">
        <f aca="false">IF(AND(A334&gt;4,A334&lt;7),H334,0)</f>
        <v>0</v>
      </c>
      <c r="D334" s="62" t="str">
        <f aca="false">IF(A334&gt;6,'Sales Stage Names'!B$11,IF(A334&gt;5,'Sales Stage Names'!B$10,IF(A334&gt;4,'Sales Stage Names'!B$9,IF(A334&gt;3,'Sales Stage Names'!B$8,IF(A334&gt;2,'Sales Stage Names'!B$7,IF(A334&gt;1,'Sales Stage Names'!B$6,IF(A334&gt;0,'Sales Stage Names'!B$5,IF(A334="",'Sales Stage Names'!B$2,IF(A334&gt;-1,'Sales Stage Names'!B$4,'Sales Stage Names'!B$3)))))))))</f>
        <v>Not Assigned</v>
      </c>
      <c r="E334" s="63" t="str">
        <f aca="false">IF(A334&gt;6,"Customer",IF(A334&gt;1,"Target",IF(A334="","T",IF(A334&gt;0,"Dormant","Disqualified"))))</f>
        <v>T</v>
      </c>
      <c r="F334" s="64"/>
      <c r="G334" s="65" t="str">
        <f aca="false">IF((R334&lt;Dashboard!$M$1),"Yes","No")</f>
        <v>Yes</v>
      </c>
      <c r="H334" s="61" t="n">
        <f aca="false">I334/100*J334</f>
        <v>0</v>
      </c>
      <c r="I334" s="59"/>
      <c r="J334" s="61" t="n">
        <f aca="false">K334*L334</f>
        <v>0</v>
      </c>
      <c r="K334" s="66"/>
      <c r="L334" s="67"/>
      <c r="M334" s="59"/>
      <c r="N334" s="68"/>
      <c r="O334" s="69" t="n">
        <f aca="false">SUMPRODUCT('Communication Log'!E$5:E$7=1,'Communication Log'!B$5:B$7=F334)</f>
        <v>0</v>
      </c>
      <c r="P334" s="69" t="n">
        <f aca="false">SUMPRODUCT('Communication Log'!E$5:E$7=2,'Communication Log'!B$5:B$7=F334)</f>
        <v>0</v>
      </c>
      <c r="Q334" s="69" t="n">
        <f aca="false">SUMPRODUCT('Communication Log'!E$5:E$7=3,'Communication Log'!B$5:B$7=F334)</f>
        <v>0</v>
      </c>
      <c r="R334" s="74"/>
      <c r="S334" s="71"/>
      <c r="T334" s="72" t="s">
        <v>84</v>
      </c>
      <c r="U334" s="73"/>
      <c r="V334" s="73"/>
      <c r="W334" s="64"/>
      <c r="X334" s="72" t="s">
        <v>84</v>
      </c>
      <c r="Y334" s="73"/>
      <c r="Z334" s="74"/>
      <c r="AA334" s="76"/>
      <c r="AB334" s="73"/>
      <c r="AC334" s="73"/>
      <c r="AD334" s="73"/>
      <c r="CY334" s="0"/>
      <c r="CZ334" s="0"/>
      <c r="DA334" s="0"/>
      <c r="DB334" s="0"/>
    </row>
    <row r="335" customFormat="false" ht="12.95" hidden="false" customHeight="true" outlineLevel="0" collapsed="false">
      <c r="A335" s="59"/>
      <c r="B335" s="60" t="n">
        <f aca="false">RANK(C335,C$4:C$504)</f>
        <v>6</v>
      </c>
      <c r="C335" s="61" t="n">
        <f aca="false">IF(AND(A335&gt;4,A335&lt;7),H335,0)</f>
        <v>0</v>
      </c>
      <c r="D335" s="62" t="str">
        <f aca="false">IF(A335&gt;6,'Sales Stage Names'!B$11,IF(A335&gt;5,'Sales Stage Names'!B$10,IF(A335&gt;4,'Sales Stage Names'!B$9,IF(A335&gt;3,'Sales Stage Names'!B$8,IF(A335&gt;2,'Sales Stage Names'!B$7,IF(A335&gt;1,'Sales Stage Names'!B$6,IF(A335&gt;0,'Sales Stage Names'!B$5,IF(A335="",'Sales Stage Names'!B$2,IF(A335&gt;-1,'Sales Stage Names'!B$4,'Sales Stage Names'!B$3)))))))))</f>
        <v>Not Assigned</v>
      </c>
      <c r="E335" s="63" t="str">
        <f aca="false">IF(A335&gt;6,"Customer",IF(A335&gt;1,"Target",IF(A335="","T",IF(A335&gt;0,"Dormant","Disqualified"))))</f>
        <v>T</v>
      </c>
      <c r="F335" s="64"/>
      <c r="G335" s="65" t="str">
        <f aca="false">IF((R335&lt;Dashboard!$M$1),"Yes","No")</f>
        <v>Yes</v>
      </c>
      <c r="H335" s="61" t="n">
        <f aca="false">I335/100*J335</f>
        <v>0</v>
      </c>
      <c r="I335" s="59"/>
      <c r="J335" s="61" t="n">
        <f aca="false">K335*L335</f>
        <v>0</v>
      </c>
      <c r="K335" s="66"/>
      <c r="L335" s="67"/>
      <c r="M335" s="59"/>
      <c r="N335" s="68"/>
      <c r="O335" s="69" t="n">
        <f aca="false">SUMPRODUCT('Communication Log'!E$5:E$7=1,'Communication Log'!B$5:B$7=F335)</f>
        <v>0</v>
      </c>
      <c r="P335" s="69" t="n">
        <f aca="false">SUMPRODUCT('Communication Log'!E$5:E$7=2,'Communication Log'!B$5:B$7=F335)</f>
        <v>0</v>
      </c>
      <c r="Q335" s="69" t="n">
        <f aca="false">SUMPRODUCT('Communication Log'!E$5:E$7=3,'Communication Log'!B$5:B$7=F335)</f>
        <v>0</v>
      </c>
      <c r="R335" s="74"/>
      <c r="S335" s="71"/>
      <c r="T335" s="72" t="s">
        <v>84</v>
      </c>
      <c r="U335" s="73"/>
      <c r="V335" s="73"/>
      <c r="W335" s="64"/>
      <c r="X335" s="72" t="s">
        <v>84</v>
      </c>
      <c r="Y335" s="73"/>
      <c r="Z335" s="74"/>
      <c r="AA335" s="76"/>
      <c r="AB335" s="73"/>
      <c r="AC335" s="73"/>
      <c r="AD335" s="73"/>
      <c r="CY335" s="0"/>
      <c r="CZ335" s="0"/>
      <c r="DA335" s="0"/>
      <c r="DB335" s="0"/>
    </row>
    <row r="336" customFormat="false" ht="12.95" hidden="false" customHeight="true" outlineLevel="0" collapsed="false">
      <c r="A336" s="59"/>
      <c r="B336" s="60" t="n">
        <f aca="false">RANK(C336,C$4:C$504)</f>
        <v>6</v>
      </c>
      <c r="C336" s="61" t="n">
        <f aca="false">IF(AND(A336&gt;4,A336&lt;7),H336,0)</f>
        <v>0</v>
      </c>
      <c r="D336" s="62" t="str">
        <f aca="false">IF(A336&gt;6,'Sales Stage Names'!B$11,IF(A336&gt;5,'Sales Stage Names'!B$10,IF(A336&gt;4,'Sales Stage Names'!B$9,IF(A336&gt;3,'Sales Stage Names'!B$8,IF(A336&gt;2,'Sales Stage Names'!B$7,IF(A336&gt;1,'Sales Stage Names'!B$6,IF(A336&gt;0,'Sales Stage Names'!B$5,IF(A336="",'Sales Stage Names'!B$2,IF(A336&gt;-1,'Sales Stage Names'!B$4,'Sales Stage Names'!B$3)))))))))</f>
        <v>Not Assigned</v>
      </c>
      <c r="E336" s="63" t="str">
        <f aca="false">IF(A336&gt;6,"Customer",IF(A336&gt;1,"Target",IF(A336="","T",IF(A336&gt;0,"Dormant","Disqualified"))))</f>
        <v>T</v>
      </c>
      <c r="F336" s="64"/>
      <c r="G336" s="65" t="str">
        <f aca="false">IF((R336&lt;Dashboard!$M$1),"Yes","No")</f>
        <v>Yes</v>
      </c>
      <c r="H336" s="61" t="n">
        <f aca="false">I336/100*J336</f>
        <v>0</v>
      </c>
      <c r="I336" s="59"/>
      <c r="J336" s="61" t="n">
        <f aca="false">K336*L336</f>
        <v>0</v>
      </c>
      <c r="K336" s="66"/>
      <c r="L336" s="67"/>
      <c r="M336" s="59"/>
      <c r="N336" s="68"/>
      <c r="O336" s="69" t="n">
        <f aca="false">SUMPRODUCT('Communication Log'!E$5:E$7=1,'Communication Log'!B$5:B$7=F336)</f>
        <v>0</v>
      </c>
      <c r="P336" s="69" t="n">
        <f aca="false">SUMPRODUCT('Communication Log'!E$5:E$7=2,'Communication Log'!B$5:B$7=F336)</f>
        <v>0</v>
      </c>
      <c r="Q336" s="69" t="n">
        <f aca="false">SUMPRODUCT('Communication Log'!E$5:E$7=3,'Communication Log'!B$5:B$7=F336)</f>
        <v>0</v>
      </c>
      <c r="R336" s="74"/>
      <c r="S336" s="71"/>
      <c r="T336" s="72" t="s">
        <v>84</v>
      </c>
      <c r="U336" s="73"/>
      <c r="V336" s="73"/>
      <c r="W336" s="64"/>
      <c r="X336" s="72" t="s">
        <v>84</v>
      </c>
      <c r="Y336" s="73"/>
      <c r="Z336" s="74"/>
      <c r="AA336" s="76"/>
      <c r="AB336" s="73"/>
      <c r="AC336" s="73"/>
      <c r="AD336" s="73"/>
      <c r="CY336" s="0"/>
      <c r="CZ336" s="0"/>
      <c r="DA336" s="0"/>
      <c r="DB336" s="0"/>
    </row>
    <row r="337" customFormat="false" ht="12.95" hidden="false" customHeight="true" outlineLevel="0" collapsed="false">
      <c r="A337" s="59"/>
      <c r="B337" s="60" t="n">
        <f aca="false">RANK(C337,C$4:C$504)</f>
        <v>6</v>
      </c>
      <c r="C337" s="61" t="n">
        <f aca="false">IF(AND(A337&gt;4,A337&lt;7),H337,0)</f>
        <v>0</v>
      </c>
      <c r="D337" s="62" t="str">
        <f aca="false">IF(A337&gt;6,'Sales Stage Names'!B$11,IF(A337&gt;5,'Sales Stage Names'!B$10,IF(A337&gt;4,'Sales Stage Names'!B$9,IF(A337&gt;3,'Sales Stage Names'!B$8,IF(A337&gt;2,'Sales Stage Names'!B$7,IF(A337&gt;1,'Sales Stage Names'!B$6,IF(A337&gt;0,'Sales Stage Names'!B$5,IF(A337="",'Sales Stage Names'!B$2,IF(A337&gt;-1,'Sales Stage Names'!B$4,'Sales Stage Names'!B$3)))))))))</f>
        <v>Not Assigned</v>
      </c>
      <c r="E337" s="63" t="str">
        <f aca="false">IF(A337&gt;6,"Customer",IF(A337&gt;1,"Target",IF(A337="","T",IF(A337&gt;0,"Dormant","Disqualified"))))</f>
        <v>T</v>
      </c>
      <c r="F337" s="64"/>
      <c r="G337" s="65" t="str">
        <f aca="false">IF((R337&lt;Dashboard!$M$1),"Yes","No")</f>
        <v>Yes</v>
      </c>
      <c r="H337" s="61" t="n">
        <f aca="false">I337/100*J337</f>
        <v>0</v>
      </c>
      <c r="I337" s="59"/>
      <c r="J337" s="61" t="n">
        <f aca="false">K337*L337</f>
        <v>0</v>
      </c>
      <c r="K337" s="66"/>
      <c r="L337" s="67"/>
      <c r="M337" s="59"/>
      <c r="N337" s="68"/>
      <c r="O337" s="69" t="n">
        <f aca="false">SUMPRODUCT('Communication Log'!E$5:E$7=1,'Communication Log'!B$5:B$7=F337)</f>
        <v>0</v>
      </c>
      <c r="P337" s="69" t="n">
        <f aca="false">SUMPRODUCT('Communication Log'!E$5:E$7=2,'Communication Log'!B$5:B$7=F337)</f>
        <v>0</v>
      </c>
      <c r="Q337" s="69" t="n">
        <f aca="false">SUMPRODUCT('Communication Log'!E$5:E$7=3,'Communication Log'!B$5:B$7=F337)</f>
        <v>0</v>
      </c>
      <c r="R337" s="74"/>
      <c r="S337" s="71"/>
      <c r="T337" s="72" t="s">
        <v>84</v>
      </c>
      <c r="U337" s="73"/>
      <c r="V337" s="73"/>
      <c r="W337" s="64"/>
      <c r="X337" s="72" t="s">
        <v>84</v>
      </c>
      <c r="Y337" s="73"/>
      <c r="Z337" s="74"/>
      <c r="AA337" s="76"/>
      <c r="AB337" s="73"/>
      <c r="AC337" s="73"/>
      <c r="AD337" s="73"/>
      <c r="CY337" s="0"/>
      <c r="CZ337" s="0"/>
      <c r="DA337" s="0"/>
      <c r="DB337" s="0"/>
    </row>
    <row r="338" customFormat="false" ht="12.95" hidden="false" customHeight="true" outlineLevel="0" collapsed="false">
      <c r="A338" s="59"/>
      <c r="B338" s="60" t="n">
        <f aca="false">RANK(C338,C$4:C$504)</f>
        <v>6</v>
      </c>
      <c r="C338" s="61" t="n">
        <f aca="false">IF(AND(A338&gt;4,A338&lt;7),H338,0)</f>
        <v>0</v>
      </c>
      <c r="D338" s="62" t="str">
        <f aca="false">IF(A338&gt;6,'Sales Stage Names'!B$11,IF(A338&gt;5,'Sales Stage Names'!B$10,IF(A338&gt;4,'Sales Stage Names'!B$9,IF(A338&gt;3,'Sales Stage Names'!B$8,IF(A338&gt;2,'Sales Stage Names'!B$7,IF(A338&gt;1,'Sales Stage Names'!B$6,IF(A338&gt;0,'Sales Stage Names'!B$5,IF(A338="",'Sales Stage Names'!B$2,IF(A338&gt;-1,'Sales Stage Names'!B$4,'Sales Stage Names'!B$3)))))))))</f>
        <v>Not Assigned</v>
      </c>
      <c r="E338" s="63" t="str">
        <f aca="false">IF(A338&gt;6,"Customer",IF(A338&gt;1,"Target",IF(A338="","T",IF(A338&gt;0,"Dormant","Disqualified"))))</f>
        <v>T</v>
      </c>
      <c r="F338" s="64"/>
      <c r="G338" s="65" t="str">
        <f aca="false">IF((R338&lt;Dashboard!$M$1),"Yes","No")</f>
        <v>Yes</v>
      </c>
      <c r="H338" s="61" t="n">
        <f aca="false">I338/100*J338</f>
        <v>0</v>
      </c>
      <c r="I338" s="59"/>
      <c r="J338" s="61" t="n">
        <f aca="false">K338*L338</f>
        <v>0</v>
      </c>
      <c r="K338" s="66"/>
      <c r="L338" s="67"/>
      <c r="M338" s="59"/>
      <c r="N338" s="68"/>
      <c r="O338" s="69" t="n">
        <f aca="false">SUMPRODUCT('Communication Log'!E$5:E$7=1,'Communication Log'!B$5:B$7=F338)</f>
        <v>0</v>
      </c>
      <c r="P338" s="69" t="n">
        <f aca="false">SUMPRODUCT('Communication Log'!E$5:E$7=2,'Communication Log'!B$5:B$7=F338)</f>
        <v>0</v>
      </c>
      <c r="Q338" s="69" t="n">
        <f aca="false">SUMPRODUCT('Communication Log'!E$5:E$7=3,'Communication Log'!B$5:B$7=F338)</f>
        <v>0</v>
      </c>
      <c r="R338" s="74"/>
      <c r="S338" s="71"/>
      <c r="T338" s="72" t="s">
        <v>84</v>
      </c>
      <c r="U338" s="73"/>
      <c r="V338" s="73"/>
      <c r="W338" s="64"/>
      <c r="X338" s="72" t="s">
        <v>84</v>
      </c>
      <c r="Y338" s="73"/>
      <c r="Z338" s="74"/>
      <c r="AA338" s="76"/>
      <c r="AB338" s="73"/>
      <c r="AC338" s="73"/>
      <c r="AD338" s="73"/>
      <c r="CY338" s="0"/>
      <c r="CZ338" s="0"/>
      <c r="DA338" s="0"/>
      <c r="DB338" s="0"/>
    </row>
    <row r="339" customFormat="false" ht="12.95" hidden="false" customHeight="true" outlineLevel="0" collapsed="false">
      <c r="A339" s="59"/>
      <c r="B339" s="60" t="n">
        <f aca="false">RANK(C339,C$4:C$504)</f>
        <v>6</v>
      </c>
      <c r="C339" s="61" t="n">
        <f aca="false">IF(AND(A339&gt;4,A339&lt;7),H339,0)</f>
        <v>0</v>
      </c>
      <c r="D339" s="62" t="str">
        <f aca="false">IF(A339&gt;6,'Sales Stage Names'!B$11,IF(A339&gt;5,'Sales Stage Names'!B$10,IF(A339&gt;4,'Sales Stage Names'!B$9,IF(A339&gt;3,'Sales Stage Names'!B$8,IF(A339&gt;2,'Sales Stage Names'!B$7,IF(A339&gt;1,'Sales Stage Names'!B$6,IF(A339&gt;0,'Sales Stage Names'!B$5,IF(A339="",'Sales Stage Names'!B$2,IF(A339&gt;-1,'Sales Stage Names'!B$4,'Sales Stage Names'!B$3)))))))))</f>
        <v>Not Assigned</v>
      </c>
      <c r="E339" s="63" t="str">
        <f aca="false">IF(A339&gt;6,"Customer",IF(A339&gt;1,"Target",IF(A339="","T",IF(A339&gt;0,"Dormant","Disqualified"))))</f>
        <v>T</v>
      </c>
      <c r="F339" s="64"/>
      <c r="G339" s="65" t="str">
        <f aca="false">IF((R339&lt;Dashboard!$M$1),"Yes","No")</f>
        <v>Yes</v>
      </c>
      <c r="H339" s="61" t="n">
        <f aca="false">I339/100*J339</f>
        <v>0</v>
      </c>
      <c r="I339" s="59"/>
      <c r="J339" s="61" t="n">
        <f aca="false">K339*L339</f>
        <v>0</v>
      </c>
      <c r="K339" s="66"/>
      <c r="L339" s="67"/>
      <c r="M339" s="59"/>
      <c r="N339" s="68"/>
      <c r="O339" s="69" t="n">
        <f aca="false">SUMPRODUCT('Communication Log'!E$5:E$7=1,'Communication Log'!B$5:B$7=F339)</f>
        <v>0</v>
      </c>
      <c r="P339" s="69" t="n">
        <f aca="false">SUMPRODUCT('Communication Log'!E$5:E$7=2,'Communication Log'!B$5:B$7=F339)</f>
        <v>0</v>
      </c>
      <c r="Q339" s="69" t="n">
        <f aca="false">SUMPRODUCT('Communication Log'!E$5:E$7=3,'Communication Log'!B$5:B$7=F339)</f>
        <v>0</v>
      </c>
      <c r="R339" s="74"/>
      <c r="S339" s="71"/>
      <c r="T339" s="72" t="s">
        <v>84</v>
      </c>
      <c r="U339" s="73"/>
      <c r="V339" s="73"/>
      <c r="W339" s="64"/>
      <c r="X339" s="72" t="s">
        <v>84</v>
      </c>
      <c r="Y339" s="73"/>
      <c r="Z339" s="74"/>
      <c r="AA339" s="76"/>
      <c r="AB339" s="73"/>
      <c r="AC339" s="73"/>
      <c r="AD339" s="73"/>
      <c r="CY339" s="0"/>
      <c r="CZ339" s="0"/>
      <c r="DA339" s="0"/>
      <c r="DB339" s="0"/>
    </row>
    <row r="340" customFormat="false" ht="12.95" hidden="false" customHeight="true" outlineLevel="0" collapsed="false">
      <c r="A340" s="59"/>
      <c r="B340" s="60" t="n">
        <f aca="false">RANK(C340,C$4:C$504)</f>
        <v>6</v>
      </c>
      <c r="C340" s="61" t="n">
        <f aca="false">IF(AND(A340&gt;4,A340&lt;7),H340,0)</f>
        <v>0</v>
      </c>
      <c r="D340" s="62" t="str">
        <f aca="false">IF(A340&gt;6,'Sales Stage Names'!B$11,IF(A340&gt;5,'Sales Stage Names'!B$10,IF(A340&gt;4,'Sales Stage Names'!B$9,IF(A340&gt;3,'Sales Stage Names'!B$8,IF(A340&gt;2,'Sales Stage Names'!B$7,IF(A340&gt;1,'Sales Stage Names'!B$6,IF(A340&gt;0,'Sales Stage Names'!B$5,IF(A340="",'Sales Stage Names'!B$2,IF(A340&gt;-1,'Sales Stage Names'!B$4,'Sales Stage Names'!B$3)))))))))</f>
        <v>Not Assigned</v>
      </c>
      <c r="E340" s="63" t="str">
        <f aca="false">IF(A340&gt;6,"Customer",IF(A340&gt;1,"Target",IF(A340="","T",IF(A340&gt;0,"Dormant","Disqualified"))))</f>
        <v>T</v>
      </c>
      <c r="F340" s="64"/>
      <c r="G340" s="65" t="str">
        <f aca="false">IF((R340&lt;Dashboard!$M$1),"Yes","No")</f>
        <v>Yes</v>
      </c>
      <c r="H340" s="61" t="n">
        <f aca="false">I340/100*J340</f>
        <v>0</v>
      </c>
      <c r="I340" s="59"/>
      <c r="J340" s="61" t="n">
        <f aca="false">K340*L340</f>
        <v>0</v>
      </c>
      <c r="K340" s="66"/>
      <c r="L340" s="67"/>
      <c r="M340" s="59"/>
      <c r="N340" s="68"/>
      <c r="O340" s="69" t="n">
        <f aca="false">SUMPRODUCT('Communication Log'!E$5:E$7=1,'Communication Log'!B$5:B$7=F340)</f>
        <v>0</v>
      </c>
      <c r="P340" s="69" t="n">
        <f aca="false">SUMPRODUCT('Communication Log'!E$5:E$7=2,'Communication Log'!B$5:B$7=F340)</f>
        <v>0</v>
      </c>
      <c r="Q340" s="69" t="n">
        <f aca="false">SUMPRODUCT('Communication Log'!E$5:E$7=3,'Communication Log'!B$5:B$7=F340)</f>
        <v>0</v>
      </c>
      <c r="R340" s="74"/>
      <c r="S340" s="71"/>
      <c r="T340" s="72" t="s">
        <v>84</v>
      </c>
      <c r="U340" s="73"/>
      <c r="V340" s="73"/>
      <c r="W340" s="64"/>
      <c r="X340" s="72" t="s">
        <v>84</v>
      </c>
      <c r="Y340" s="73"/>
      <c r="Z340" s="74"/>
      <c r="AA340" s="76"/>
      <c r="AB340" s="73"/>
      <c r="AC340" s="73"/>
      <c r="AD340" s="73"/>
      <c r="CY340" s="0"/>
      <c r="CZ340" s="0"/>
      <c r="DA340" s="0"/>
      <c r="DB340" s="0"/>
    </row>
    <row r="341" customFormat="false" ht="12.95" hidden="false" customHeight="true" outlineLevel="0" collapsed="false">
      <c r="A341" s="59"/>
      <c r="B341" s="60" t="n">
        <f aca="false">RANK(C341,C$4:C$504)</f>
        <v>6</v>
      </c>
      <c r="C341" s="61" t="n">
        <f aca="false">IF(AND(A341&gt;4,A341&lt;7),H341,0)</f>
        <v>0</v>
      </c>
      <c r="D341" s="62" t="str">
        <f aca="false">IF(A341&gt;6,'Sales Stage Names'!B$11,IF(A341&gt;5,'Sales Stage Names'!B$10,IF(A341&gt;4,'Sales Stage Names'!B$9,IF(A341&gt;3,'Sales Stage Names'!B$8,IF(A341&gt;2,'Sales Stage Names'!B$7,IF(A341&gt;1,'Sales Stage Names'!B$6,IF(A341&gt;0,'Sales Stage Names'!B$5,IF(A341="",'Sales Stage Names'!B$2,IF(A341&gt;-1,'Sales Stage Names'!B$4,'Sales Stage Names'!B$3)))))))))</f>
        <v>Not Assigned</v>
      </c>
      <c r="E341" s="63" t="str">
        <f aca="false">IF(A341&gt;6,"Customer",IF(A341&gt;1,"Target",IF(A341="","T",IF(A341&gt;0,"Dormant","Disqualified"))))</f>
        <v>T</v>
      </c>
      <c r="F341" s="64"/>
      <c r="G341" s="65" t="str">
        <f aca="false">IF((R341&lt;Dashboard!$M$1),"Yes","No")</f>
        <v>Yes</v>
      </c>
      <c r="H341" s="61" t="n">
        <f aca="false">I341/100*J341</f>
        <v>0</v>
      </c>
      <c r="I341" s="59"/>
      <c r="J341" s="61" t="n">
        <f aca="false">K341*L341</f>
        <v>0</v>
      </c>
      <c r="K341" s="66"/>
      <c r="L341" s="67"/>
      <c r="M341" s="59"/>
      <c r="N341" s="68"/>
      <c r="O341" s="69" t="n">
        <f aca="false">SUMPRODUCT('Communication Log'!E$5:E$7=1,'Communication Log'!B$5:B$7=F341)</f>
        <v>0</v>
      </c>
      <c r="P341" s="69" t="n">
        <f aca="false">SUMPRODUCT('Communication Log'!E$5:E$7=2,'Communication Log'!B$5:B$7=F341)</f>
        <v>0</v>
      </c>
      <c r="Q341" s="69" t="n">
        <f aca="false">SUMPRODUCT('Communication Log'!E$5:E$7=3,'Communication Log'!B$5:B$7=F341)</f>
        <v>0</v>
      </c>
      <c r="R341" s="74"/>
      <c r="S341" s="71"/>
      <c r="T341" s="72" t="s">
        <v>84</v>
      </c>
      <c r="U341" s="73"/>
      <c r="V341" s="73"/>
      <c r="W341" s="64"/>
      <c r="X341" s="72" t="s">
        <v>84</v>
      </c>
      <c r="Y341" s="73"/>
      <c r="Z341" s="74"/>
      <c r="AA341" s="76"/>
      <c r="AB341" s="73"/>
      <c r="AC341" s="73"/>
      <c r="AD341" s="73"/>
      <c r="CY341" s="0"/>
      <c r="CZ341" s="0"/>
      <c r="DA341" s="0"/>
      <c r="DB341" s="0"/>
    </row>
    <row r="342" customFormat="false" ht="12.95" hidden="false" customHeight="true" outlineLevel="0" collapsed="false">
      <c r="A342" s="59"/>
      <c r="B342" s="60" t="n">
        <f aca="false">RANK(C342,C$4:C$504)</f>
        <v>6</v>
      </c>
      <c r="C342" s="61" t="n">
        <f aca="false">IF(AND(A342&gt;4,A342&lt;7),H342,0)</f>
        <v>0</v>
      </c>
      <c r="D342" s="62" t="str">
        <f aca="false">IF(A342&gt;6,'Sales Stage Names'!B$11,IF(A342&gt;5,'Sales Stage Names'!B$10,IF(A342&gt;4,'Sales Stage Names'!B$9,IF(A342&gt;3,'Sales Stage Names'!B$8,IF(A342&gt;2,'Sales Stage Names'!B$7,IF(A342&gt;1,'Sales Stage Names'!B$6,IF(A342&gt;0,'Sales Stage Names'!B$5,IF(A342="",'Sales Stage Names'!B$2,IF(A342&gt;-1,'Sales Stage Names'!B$4,'Sales Stage Names'!B$3)))))))))</f>
        <v>Not Assigned</v>
      </c>
      <c r="E342" s="63" t="str">
        <f aca="false">IF(A342&gt;6,"Customer",IF(A342&gt;1,"Target",IF(A342="","T",IF(A342&gt;0,"Dormant","Disqualified"))))</f>
        <v>T</v>
      </c>
      <c r="F342" s="64"/>
      <c r="G342" s="65" t="str">
        <f aca="false">IF((R342&lt;Dashboard!$M$1),"Yes","No")</f>
        <v>Yes</v>
      </c>
      <c r="H342" s="61" t="n">
        <f aca="false">I342/100*J342</f>
        <v>0</v>
      </c>
      <c r="I342" s="59"/>
      <c r="J342" s="61" t="n">
        <f aca="false">K342*L342</f>
        <v>0</v>
      </c>
      <c r="K342" s="66"/>
      <c r="L342" s="67"/>
      <c r="M342" s="59"/>
      <c r="N342" s="68"/>
      <c r="O342" s="69" t="n">
        <f aca="false">SUMPRODUCT('Communication Log'!E$5:E$7=1,'Communication Log'!B$5:B$7=F342)</f>
        <v>0</v>
      </c>
      <c r="P342" s="69" t="n">
        <f aca="false">SUMPRODUCT('Communication Log'!E$5:E$7=2,'Communication Log'!B$5:B$7=F342)</f>
        <v>0</v>
      </c>
      <c r="Q342" s="69" t="n">
        <f aca="false">SUMPRODUCT('Communication Log'!E$5:E$7=3,'Communication Log'!B$5:B$7=F342)</f>
        <v>0</v>
      </c>
      <c r="R342" s="74"/>
      <c r="S342" s="71"/>
      <c r="T342" s="72" t="s">
        <v>84</v>
      </c>
      <c r="U342" s="73"/>
      <c r="V342" s="73"/>
      <c r="W342" s="64"/>
      <c r="X342" s="72" t="s">
        <v>84</v>
      </c>
      <c r="Y342" s="73"/>
      <c r="Z342" s="74"/>
      <c r="AA342" s="76"/>
      <c r="AB342" s="73"/>
      <c r="AC342" s="73"/>
      <c r="AD342" s="73"/>
      <c r="CY342" s="0"/>
      <c r="CZ342" s="0"/>
      <c r="DA342" s="0"/>
      <c r="DB342" s="0"/>
    </row>
    <row r="343" customFormat="false" ht="12.95" hidden="false" customHeight="true" outlineLevel="0" collapsed="false">
      <c r="A343" s="59"/>
      <c r="B343" s="60" t="n">
        <f aca="false">RANK(C343,C$4:C$504)</f>
        <v>6</v>
      </c>
      <c r="C343" s="61" t="n">
        <f aca="false">IF(AND(A343&gt;4,A343&lt;7),H343,0)</f>
        <v>0</v>
      </c>
      <c r="D343" s="62" t="str">
        <f aca="false">IF(A343&gt;6,'Sales Stage Names'!B$11,IF(A343&gt;5,'Sales Stage Names'!B$10,IF(A343&gt;4,'Sales Stage Names'!B$9,IF(A343&gt;3,'Sales Stage Names'!B$8,IF(A343&gt;2,'Sales Stage Names'!B$7,IF(A343&gt;1,'Sales Stage Names'!B$6,IF(A343&gt;0,'Sales Stage Names'!B$5,IF(A343="",'Sales Stage Names'!B$2,IF(A343&gt;-1,'Sales Stage Names'!B$4,'Sales Stage Names'!B$3)))))))))</f>
        <v>Not Assigned</v>
      </c>
      <c r="E343" s="63" t="str">
        <f aca="false">IF(A343&gt;6,"Customer",IF(A343&gt;1,"Target",IF(A343="","T",IF(A343&gt;0,"Dormant","Disqualified"))))</f>
        <v>T</v>
      </c>
      <c r="F343" s="64"/>
      <c r="G343" s="65" t="str">
        <f aca="false">IF((R343&lt;Dashboard!$M$1),"Yes","No")</f>
        <v>Yes</v>
      </c>
      <c r="H343" s="61" t="n">
        <f aca="false">I343/100*J343</f>
        <v>0</v>
      </c>
      <c r="I343" s="59"/>
      <c r="J343" s="61" t="n">
        <f aca="false">K343*L343</f>
        <v>0</v>
      </c>
      <c r="K343" s="66"/>
      <c r="L343" s="67"/>
      <c r="M343" s="59"/>
      <c r="N343" s="68"/>
      <c r="O343" s="69" t="n">
        <f aca="false">SUMPRODUCT('Communication Log'!E$5:E$7=1,'Communication Log'!B$5:B$7=F343)</f>
        <v>0</v>
      </c>
      <c r="P343" s="69" t="n">
        <f aca="false">SUMPRODUCT('Communication Log'!E$5:E$7=2,'Communication Log'!B$5:B$7=F343)</f>
        <v>0</v>
      </c>
      <c r="Q343" s="69" t="n">
        <f aca="false">SUMPRODUCT('Communication Log'!E$5:E$7=3,'Communication Log'!B$5:B$7=F343)</f>
        <v>0</v>
      </c>
      <c r="R343" s="74"/>
      <c r="S343" s="71"/>
      <c r="T343" s="72" t="s">
        <v>84</v>
      </c>
      <c r="U343" s="73"/>
      <c r="V343" s="73"/>
      <c r="W343" s="64"/>
      <c r="X343" s="72" t="s">
        <v>84</v>
      </c>
      <c r="Y343" s="73"/>
      <c r="Z343" s="74"/>
      <c r="AA343" s="76"/>
      <c r="AB343" s="73"/>
      <c r="AC343" s="73"/>
      <c r="AD343" s="73"/>
      <c r="CY343" s="0"/>
      <c r="CZ343" s="0"/>
      <c r="DA343" s="0"/>
      <c r="DB343" s="0"/>
    </row>
    <row r="344" customFormat="false" ht="12.95" hidden="false" customHeight="true" outlineLevel="0" collapsed="false">
      <c r="A344" s="59"/>
      <c r="B344" s="60" t="n">
        <f aca="false">RANK(C344,C$4:C$504)</f>
        <v>6</v>
      </c>
      <c r="C344" s="61" t="n">
        <f aca="false">IF(AND(A344&gt;4,A344&lt;7),H344,0)</f>
        <v>0</v>
      </c>
      <c r="D344" s="62" t="str">
        <f aca="false">IF(A344&gt;6,'Sales Stage Names'!B$11,IF(A344&gt;5,'Sales Stage Names'!B$10,IF(A344&gt;4,'Sales Stage Names'!B$9,IF(A344&gt;3,'Sales Stage Names'!B$8,IF(A344&gt;2,'Sales Stage Names'!B$7,IF(A344&gt;1,'Sales Stage Names'!B$6,IF(A344&gt;0,'Sales Stage Names'!B$5,IF(A344="",'Sales Stage Names'!B$2,IF(A344&gt;-1,'Sales Stage Names'!B$4,'Sales Stage Names'!B$3)))))))))</f>
        <v>Not Assigned</v>
      </c>
      <c r="E344" s="63" t="str">
        <f aca="false">IF(A344&gt;6,"Customer",IF(A344&gt;1,"Target",IF(A344="","T",IF(A344&gt;0,"Dormant","Disqualified"))))</f>
        <v>T</v>
      </c>
      <c r="F344" s="64"/>
      <c r="G344" s="65" t="str">
        <f aca="false">IF((R344&lt;Dashboard!$M$1),"Yes","No")</f>
        <v>Yes</v>
      </c>
      <c r="H344" s="61" t="n">
        <f aca="false">I344/100*J344</f>
        <v>0</v>
      </c>
      <c r="I344" s="59"/>
      <c r="J344" s="61" t="n">
        <f aca="false">K344*L344</f>
        <v>0</v>
      </c>
      <c r="K344" s="66"/>
      <c r="L344" s="67"/>
      <c r="M344" s="59"/>
      <c r="N344" s="68"/>
      <c r="O344" s="69" t="n">
        <f aca="false">SUMPRODUCT('Communication Log'!E$5:E$7=1,'Communication Log'!B$5:B$7=F344)</f>
        <v>0</v>
      </c>
      <c r="P344" s="69" t="n">
        <f aca="false">SUMPRODUCT('Communication Log'!E$5:E$7=2,'Communication Log'!B$5:B$7=F344)</f>
        <v>0</v>
      </c>
      <c r="Q344" s="69" t="n">
        <f aca="false">SUMPRODUCT('Communication Log'!E$5:E$7=3,'Communication Log'!B$5:B$7=F344)</f>
        <v>0</v>
      </c>
      <c r="R344" s="74"/>
      <c r="S344" s="71"/>
      <c r="T344" s="72" t="s">
        <v>84</v>
      </c>
      <c r="U344" s="73"/>
      <c r="V344" s="73"/>
      <c r="W344" s="64"/>
      <c r="X344" s="72" t="s">
        <v>84</v>
      </c>
      <c r="Y344" s="73"/>
      <c r="Z344" s="74"/>
      <c r="AA344" s="76"/>
      <c r="AB344" s="73"/>
      <c r="AC344" s="73"/>
      <c r="AD344" s="73"/>
      <c r="CY344" s="0"/>
      <c r="CZ344" s="0"/>
      <c r="DA344" s="0"/>
      <c r="DB344" s="0"/>
    </row>
    <row r="345" customFormat="false" ht="12.95" hidden="false" customHeight="true" outlineLevel="0" collapsed="false">
      <c r="A345" s="59"/>
      <c r="B345" s="60" t="n">
        <f aca="false">RANK(C345,C$4:C$504)</f>
        <v>6</v>
      </c>
      <c r="C345" s="61" t="n">
        <f aca="false">IF(AND(A345&gt;4,A345&lt;7),H345,0)</f>
        <v>0</v>
      </c>
      <c r="D345" s="62" t="str">
        <f aca="false">IF(A345&gt;6,'Sales Stage Names'!B$11,IF(A345&gt;5,'Sales Stage Names'!B$10,IF(A345&gt;4,'Sales Stage Names'!B$9,IF(A345&gt;3,'Sales Stage Names'!B$8,IF(A345&gt;2,'Sales Stage Names'!B$7,IF(A345&gt;1,'Sales Stage Names'!B$6,IF(A345&gt;0,'Sales Stage Names'!B$5,IF(A345="",'Sales Stage Names'!B$2,IF(A345&gt;-1,'Sales Stage Names'!B$4,'Sales Stage Names'!B$3)))))))))</f>
        <v>Not Assigned</v>
      </c>
      <c r="E345" s="63" t="str">
        <f aca="false">IF(A345&gt;6,"Customer",IF(A345&gt;1,"Target",IF(A345="","T",IF(A345&gt;0,"Dormant","Disqualified"))))</f>
        <v>T</v>
      </c>
      <c r="F345" s="64"/>
      <c r="G345" s="65" t="str">
        <f aca="false">IF((R345&lt;Dashboard!$M$1),"Yes","No")</f>
        <v>Yes</v>
      </c>
      <c r="H345" s="61" t="n">
        <f aca="false">I345/100*J345</f>
        <v>0</v>
      </c>
      <c r="I345" s="59"/>
      <c r="J345" s="61" t="n">
        <f aca="false">K345*L345</f>
        <v>0</v>
      </c>
      <c r="K345" s="66"/>
      <c r="L345" s="67"/>
      <c r="M345" s="59"/>
      <c r="N345" s="68"/>
      <c r="O345" s="69" t="n">
        <f aca="false">SUMPRODUCT('Communication Log'!E$5:E$7=1,'Communication Log'!B$5:B$7=F345)</f>
        <v>0</v>
      </c>
      <c r="P345" s="69" t="n">
        <f aca="false">SUMPRODUCT('Communication Log'!E$5:E$7=2,'Communication Log'!B$5:B$7=F345)</f>
        <v>0</v>
      </c>
      <c r="Q345" s="69" t="n">
        <f aca="false">SUMPRODUCT('Communication Log'!E$5:E$7=3,'Communication Log'!B$5:B$7=F345)</f>
        <v>0</v>
      </c>
      <c r="R345" s="74"/>
      <c r="S345" s="71"/>
      <c r="T345" s="72" t="s">
        <v>84</v>
      </c>
      <c r="U345" s="73"/>
      <c r="V345" s="73"/>
      <c r="W345" s="64"/>
      <c r="X345" s="72" t="s">
        <v>84</v>
      </c>
      <c r="Y345" s="73"/>
      <c r="Z345" s="74"/>
      <c r="AA345" s="76"/>
      <c r="AB345" s="73"/>
      <c r="AC345" s="73"/>
      <c r="AD345" s="73"/>
      <c r="CY345" s="0"/>
      <c r="CZ345" s="0"/>
      <c r="DA345" s="0"/>
      <c r="DB345" s="0"/>
    </row>
    <row r="346" customFormat="false" ht="12.95" hidden="false" customHeight="true" outlineLevel="0" collapsed="false">
      <c r="A346" s="59"/>
      <c r="B346" s="60" t="n">
        <f aca="false">RANK(C346,C$4:C$504)</f>
        <v>6</v>
      </c>
      <c r="C346" s="61" t="n">
        <f aca="false">IF(AND(A346&gt;4,A346&lt;7),H346,0)</f>
        <v>0</v>
      </c>
      <c r="D346" s="62" t="str">
        <f aca="false">IF(A346&gt;6,'Sales Stage Names'!B$11,IF(A346&gt;5,'Sales Stage Names'!B$10,IF(A346&gt;4,'Sales Stage Names'!B$9,IF(A346&gt;3,'Sales Stage Names'!B$8,IF(A346&gt;2,'Sales Stage Names'!B$7,IF(A346&gt;1,'Sales Stage Names'!B$6,IF(A346&gt;0,'Sales Stage Names'!B$5,IF(A346="",'Sales Stage Names'!B$2,IF(A346&gt;-1,'Sales Stage Names'!B$4,'Sales Stage Names'!B$3)))))))))</f>
        <v>Not Assigned</v>
      </c>
      <c r="E346" s="63" t="str">
        <f aca="false">IF(A346&gt;6,"Customer",IF(A346&gt;1,"Target",IF(A346="","T",IF(A346&gt;0,"Dormant","Disqualified"))))</f>
        <v>T</v>
      </c>
      <c r="F346" s="64"/>
      <c r="G346" s="65" t="str">
        <f aca="false">IF((R346&lt;Dashboard!$M$1),"Yes","No")</f>
        <v>Yes</v>
      </c>
      <c r="H346" s="61" t="n">
        <f aca="false">I346/100*J346</f>
        <v>0</v>
      </c>
      <c r="I346" s="59"/>
      <c r="J346" s="61" t="n">
        <f aca="false">K346*L346</f>
        <v>0</v>
      </c>
      <c r="K346" s="66"/>
      <c r="L346" s="67"/>
      <c r="M346" s="59"/>
      <c r="N346" s="68"/>
      <c r="O346" s="69" t="n">
        <f aca="false">SUMPRODUCT('Communication Log'!E$5:E$7=1,'Communication Log'!B$5:B$7=F346)</f>
        <v>0</v>
      </c>
      <c r="P346" s="69" t="n">
        <f aca="false">SUMPRODUCT('Communication Log'!E$5:E$7=2,'Communication Log'!B$5:B$7=F346)</f>
        <v>0</v>
      </c>
      <c r="Q346" s="69" t="n">
        <f aca="false">SUMPRODUCT('Communication Log'!E$5:E$7=3,'Communication Log'!B$5:B$7=F346)</f>
        <v>0</v>
      </c>
      <c r="R346" s="74"/>
      <c r="S346" s="71"/>
      <c r="T346" s="72" t="s">
        <v>84</v>
      </c>
      <c r="U346" s="73"/>
      <c r="V346" s="73"/>
      <c r="W346" s="64"/>
      <c r="X346" s="72" t="s">
        <v>84</v>
      </c>
      <c r="Y346" s="73"/>
      <c r="Z346" s="74"/>
      <c r="AA346" s="76"/>
      <c r="AB346" s="73"/>
      <c r="AC346" s="73"/>
      <c r="AD346" s="73"/>
      <c r="CY346" s="0"/>
      <c r="CZ346" s="0"/>
      <c r="DA346" s="0"/>
      <c r="DB346" s="0"/>
    </row>
    <row r="347" customFormat="false" ht="12.95" hidden="false" customHeight="true" outlineLevel="0" collapsed="false">
      <c r="A347" s="59"/>
      <c r="B347" s="60" t="n">
        <f aca="false">RANK(C347,C$4:C$504)</f>
        <v>6</v>
      </c>
      <c r="C347" s="61" t="n">
        <f aca="false">IF(AND(A347&gt;4,A347&lt;7),H347,0)</f>
        <v>0</v>
      </c>
      <c r="D347" s="62" t="str">
        <f aca="false">IF(A347&gt;6,'Sales Stage Names'!B$11,IF(A347&gt;5,'Sales Stage Names'!B$10,IF(A347&gt;4,'Sales Stage Names'!B$9,IF(A347&gt;3,'Sales Stage Names'!B$8,IF(A347&gt;2,'Sales Stage Names'!B$7,IF(A347&gt;1,'Sales Stage Names'!B$6,IF(A347&gt;0,'Sales Stage Names'!B$5,IF(A347="",'Sales Stage Names'!B$2,IF(A347&gt;-1,'Sales Stage Names'!B$4,'Sales Stage Names'!B$3)))))))))</f>
        <v>Not Assigned</v>
      </c>
      <c r="E347" s="63" t="str">
        <f aca="false">IF(A347&gt;6,"Customer",IF(A347&gt;1,"Target",IF(A347="","T",IF(A347&gt;0,"Dormant","Disqualified"))))</f>
        <v>T</v>
      </c>
      <c r="F347" s="64"/>
      <c r="G347" s="65" t="str">
        <f aca="false">IF((R347&lt;Dashboard!$M$1),"Yes","No")</f>
        <v>Yes</v>
      </c>
      <c r="H347" s="61" t="n">
        <f aca="false">I347/100*J347</f>
        <v>0</v>
      </c>
      <c r="I347" s="59"/>
      <c r="J347" s="61" t="n">
        <f aca="false">K347*L347</f>
        <v>0</v>
      </c>
      <c r="K347" s="66"/>
      <c r="L347" s="67"/>
      <c r="M347" s="59"/>
      <c r="N347" s="68"/>
      <c r="O347" s="69" t="n">
        <f aca="false">SUMPRODUCT('Communication Log'!E$5:E$7=1,'Communication Log'!B$5:B$7=F347)</f>
        <v>0</v>
      </c>
      <c r="P347" s="69" t="n">
        <f aca="false">SUMPRODUCT('Communication Log'!E$5:E$7=2,'Communication Log'!B$5:B$7=F347)</f>
        <v>0</v>
      </c>
      <c r="Q347" s="69" t="n">
        <f aca="false">SUMPRODUCT('Communication Log'!E$5:E$7=3,'Communication Log'!B$5:B$7=F347)</f>
        <v>0</v>
      </c>
      <c r="R347" s="74"/>
      <c r="S347" s="71"/>
      <c r="T347" s="72" t="s">
        <v>84</v>
      </c>
      <c r="U347" s="73"/>
      <c r="V347" s="73"/>
      <c r="W347" s="64"/>
      <c r="X347" s="72" t="s">
        <v>84</v>
      </c>
      <c r="Y347" s="73"/>
      <c r="Z347" s="74"/>
      <c r="AA347" s="76"/>
      <c r="AB347" s="73"/>
      <c r="AC347" s="73"/>
      <c r="AD347" s="73"/>
      <c r="CY347" s="0"/>
      <c r="CZ347" s="0"/>
      <c r="DA347" s="0"/>
      <c r="DB347" s="0"/>
    </row>
    <row r="348" customFormat="false" ht="12.95" hidden="false" customHeight="true" outlineLevel="0" collapsed="false">
      <c r="A348" s="59"/>
      <c r="B348" s="60" t="n">
        <f aca="false">RANK(C348,C$4:C$504)</f>
        <v>6</v>
      </c>
      <c r="C348" s="61" t="n">
        <f aca="false">IF(AND(A348&gt;4,A348&lt;7),H348,0)</f>
        <v>0</v>
      </c>
      <c r="D348" s="62" t="str">
        <f aca="false">IF(A348&gt;6,'Sales Stage Names'!B$11,IF(A348&gt;5,'Sales Stage Names'!B$10,IF(A348&gt;4,'Sales Stage Names'!B$9,IF(A348&gt;3,'Sales Stage Names'!B$8,IF(A348&gt;2,'Sales Stage Names'!B$7,IF(A348&gt;1,'Sales Stage Names'!B$6,IF(A348&gt;0,'Sales Stage Names'!B$5,IF(A348="",'Sales Stage Names'!B$2,IF(A348&gt;-1,'Sales Stage Names'!B$4,'Sales Stage Names'!B$3)))))))))</f>
        <v>Not Assigned</v>
      </c>
      <c r="E348" s="63" t="str">
        <f aca="false">IF(A348&gt;6,"Customer",IF(A348&gt;1,"Target",IF(A348="","T",IF(A348&gt;0,"Dormant","Disqualified"))))</f>
        <v>T</v>
      </c>
      <c r="F348" s="64"/>
      <c r="G348" s="65" t="str">
        <f aca="false">IF((R348&lt;Dashboard!$M$1),"Yes","No")</f>
        <v>Yes</v>
      </c>
      <c r="H348" s="61" t="n">
        <f aca="false">I348/100*J348</f>
        <v>0</v>
      </c>
      <c r="I348" s="59"/>
      <c r="J348" s="61" t="n">
        <f aca="false">K348*L348</f>
        <v>0</v>
      </c>
      <c r="K348" s="66"/>
      <c r="L348" s="67"/>
      <c r="M348" s="59"/>
      <c r="N348" s="68"/>
      <c r="O348" s="69" t="n">
        <f aca="false">SUMPRODUCT('Communication Log'!E$5:E$7=1,'Communication Log'!B$5:B$7=F348)</f>
        <v>0</v>
      </c>
      <c r="P348" s="69" t="n">
        <f aca="false">SUMPRODUCT('Communication Log'!E$5:E$7=2,'Communication Log'!B$5:B$7=F348)</f>
        <v>0</v>
      </c>
      <c r="Q348" s="69" t="n">
        <f aca="false">SUMPRODUCT('Communication Log'!E$5:E$7=3,'Communication Log'!B$5:B$7=F348)</f>
        <v>0</v>
      </c>
      <c r="R348" s="74"/>
      <c r="S348" s="71"/>
      <c r="T348" s="72" t="s">
        <v>84</v>
      </c>
      <c r="U348" s="73"/>
      <c r="V348" s="73"/>
      <c r="W348" s="64"/>
      <c r="X348" s="72" t="s">
        <v>84</v>
      </c>
      <c r="Y348" s="73"/>
      <c r="Z348" s="74"/>
      <c r="AA348" s="76"/>
      <c r="AB348" s="73"/>
      <c r="AC348" s="73"/>
      <c r="AD348" s="73"/>
      <c r="CY348" s="0"/>
      <c r="CZ348" s="0"/>
      <c r="DA348" s="0"/>
      <c r="DB348" s="0"/>
    </row>
    <row r="349" customFormat="false" ht="12.95" hidden="false" customHeight="true" outlineLevel="0" collapsed="false">
      <c r="A349" s="59"/>
      <c r="B349" s="60" t="n">
        <f aca="false">RANK(C349,C$4:C$504)</f>
        <v>6</v>
      </c>
      <c r="C349" s="61" t="n">
        <f aca="false">IF(AND(A349&gt;4,A349&lt;7),H349,0)</f>
        <v>0</v>
      </c>
      <c r="D349" s="62" t="str">
        <f aca="false">IF(A349&gt;6,'Sales Stage Names'!B$11,IF(A349&gt;5,'Sales Stage Names'!B$10,IF(A349&gt;4,'Sales Stage Names'!B$9,IF(A349&gt;3,'Sales Stage Names'!B$8,IF(A349&gt;2,'Sales Stage Names'!B$7,IF(A349&gt;1,'Sales Stage Names'!B$6,IF(A349&gt;0,'Sales Stage Names'!B$5,IF(A349="",'Sales Stage Names'!B$2,IF(A349&gt;-1,'Sales Stage Names'!B$4,'Sales Stage Names'!B$3)))))))))</f>
        <v>Not Assigned</v>
      </c>
      <c r="E349" s="63" t="str">
        <f aca="false">IF(A349&gt;6,"Customer",IF(A349&gt;1,"Target",IF(A349="","T",IF(A349&gt;0,"Dormant","Disqualified"))))</f>
        <v>T</v>
      </c>
      <c r="F349" s="64"/>
      <c r="G349" s="65" t="str">
        <f aca="false">IF((R349&lt;Dashboard!$M$1),"Yes","No")</f>
        <v>Yes</v>
      </c>
      <c r="H349" s="61" t="n">
        <f aca="false">I349/100*J349</f>
        <v>0</v>
      </c>
      <c r="I349" s="59"/>
      <c r="J349" s="61" t="n">
        <f aca="false">K349*L349</f>
        <v>0</v>
      </c>
      <c r="K349" s="66"/>
      <c r="L349" s="67"/>
      <c r="M349" s="59"/>
      <c r="N349" s="68"/>
      <c r="O349" s="69" t="n">
        <f aca="false">SUMPRODUCT('Communication Log'!E$5:E$7=1,'Communication Log'!B$5:B$7=F349)</f>
        <v>0</v>
      </c>
      <c r="P349" s="69" t="n">
        <f aca="false">SUMPRODUCT('Communication Log'!E$5:E$7=2,'Communication Log'!B$5:B$7=F349)</f>
        <v>0</v>
      </c>
      <c r="Q349" s="69" t="n">
        <f aca="false">SUMPRODUCT('Communication Log'!E$5:E$7=3,'Communication Log'!B$5:B$7=F349)</f>
        <v>0</v>
      </c>
      <c r="R349" s="74"/>
      <c r="S349" s="71"/>
      <c r="T349" s="72" t="s">
        <v>84</v>
      </c>
      <c r="U349" s="73"/>
      <c r="V349" s="73"/>
      <c r="W349" s="64"/>
      <c r="X349" s="72" t="s">
        <v>84</v>
      </c>
      <c r="Y349" s="73"/>
      <c r="Z349" s="74"/>
      <c r="AA349" s="76"/>
      <c r="AB349" s="73"/>
      <c r="AC349" s="73"/>
      <c r="AD349" s="73"/>
      <c r="CY349" s="0"/>
      <c r="CZ349" s="0"/>
      <c r="DA349" s="0"/>
      <c r="DB349" s="0"/>
    </row>
    <row r="350" customFormat="false" ht="12.95" hidden="false" customHeight="true" outlineLevel="0" collapsed="false">
      <c r="A350" s="59"/>
      <c r="B350" s="60" t="n">
        <f aca="false">RANK(C350,C$4:C$504)</f>
        <v>6</v>
      </c>
      <c r="C350" s="61" t="n">
        <f aca="false">IF(AND(A350&gt;4,A350&lt;7),H350,0)</f>
        <v>0</v>
      </c>
      <c r="D350" s="62" t="str">
        <f aca="false">IF(A350&gt;6,'Sales Stage Names'!B$11,IF(A350&gt;5,'Sales Stage Names'!B$10,IF(A350&gt;4,'Sales Stage Names'!B$9,IF(A350&gt;3,'Sales Stage Names'!B$8,IF(A350&gt;2,'Sales Stage Names'!B$7,IF(A350&gt;1,'Sales Stage Names'!B$6,IF(A350&gt;0,'Sales Stage Names'!B$5,IF(A350="",'Sales Stage Names'!B$2,IF(A350&gt;-1,'Sales Stage Names'!B$4,'Sales Stage Names'!B$3)))))))))</f>
        <v>Not Assigned</v>
      </c>
      <c r="E350" s="63" t="str">
        <f aca="false">IF(A350&gt;6,"Customer",IF(A350&gt;1,"Target",IF(A350="","T",IF(A350&gt;0,"Dormant","Disqualified"))))</f>
        <v>T</v>
      </c>
      <c r="F350" s="64"/>
      <c r="G350" s="65" t="str">
        <f aca="false">IF((R350&lt;Dashboard!$M$1),"Yes","No")</f>
        <v>Yes</v>
      </c>
      <c r="H350" s="61" t="n">
        <f aca="false">I350/100*J350</f>
        <v>0</v>
      </c>
      <c r="I350" s="59"/>
      <c r="J350" s="61" t="n">
        <f aca="false">K350*L350</f>
        <v>0</v>
      </c>
      <c r="K350" s="66"/>
      <c r="L350" s="67"/>
      <c r="M350" s="59"/>
      <c r="N350" s="68"/>
      <c r="O350" s="69" t="n">
        <f aca="false">SUMPRODUCT('Communication Log'!E$5:E$7=1,'Communication Log'!B$5:B$7=F350)</f>
        <v>0</v>
      </c>
      <c r="P350" s="69" t="n">
        <f aca="false">SUMPRODUCT('Communication Log'!E$5:E$7=2,'Communication Log'!B$5:B$7=F350)</f>
        <v>0</v>
      </c>
      <c r="Q350" s="69" t="n">
        <f aca="false">SUMPRODUCT('Communication Log'!E$5:E$7=3,'Communication Log'!B$5:B$7=F350)</f>
        <v>0</v>
      </c>
      <c r="R350" s="74"/>
      <c r="S350" s="71"/>
      <c r="T350" s="72" t="s">
        <v>84</v>
      </c>
      <c r="U350" s="73"/>
      <c r="V350" s="73"/>
      <c r="W350" s="64"/>
      <c r="X350" s="72" t="s">
        <v>84</v>
      </c>
      <c r="Y350" s="73"/>
      <c r="Z350" s="74"/>
      <c r="AA350" s="76"/>
      <c r="AB350" s="73"/>
      <c r="AC350" s="73"/>
      <c r="AD350" s="73"/>
      <c r="CY350" s="0"/>
      <c r="CZ350" s="0"/>
      <c r="DA350" s="0"/>
      <c r="DB350" s="0"/>
    </row>
    <row r="351" customFormat="false" ht="12.95" hidden="false" customHeight="true" outlineLevel="0" collapsed="false">
      <c r="A351" s="59"/>
      <c r="B351" s="60" t="n">
        <f aca="false">RANK(C351,C$4:C$504)</f>
        <v>6</v>
      </c>
      <c r="C351" s="61" t="n">
        <f aca="false">IF(AND(A351&gt;4,A351&lt;7),H351,0)</f>
        <v>0</v>
      </c>
      <c r="D351" s="62" t="str">
        <f aca="false">IF(A351&gt;6,'Sales Stage Names'!B$11,IF(A351&gt;5,'Sales Stage Names'!B$10,IF(A351&gt;4,'Sales Stage Names'!B$9,IF(A351&gt;3,'Sales Stage Names'!B$8,IF(A351&gt;2,'Sales Stage Names'!B$7,IF(A351&gt;1,'Sales Stage Names'!B$6,IF(A351&gt;0,'Sales Stage Names'!B$5,IF(A351="",'Sales Stage Names'!B$2,IF(A351&gt;-1,'Sales Stage Names'!B$4,'Sales Stage Names'!B$3)))))))))</f>
        <v>Not Assigned</v>
      </c>
      <c r="E351" s="63" t="str">
        <f aca="false">IF(A351&gt;6,"Customer",IF(A351&gt;1,"Target",IF(A351="","T",IF(A351&gt;0,"Dormant","Disqualified"))))</f>
        <v>T</v>
      </c>
      <c r="F351" s="64"/>
      <c r="G351" s="65" t="str">
        <f aca="false">IF((R351&lt;Dashboard!$M$1),"Yes","No")</f>
        <v>Yes</v>
      </c>
      <c r="H351" s="61" t="n">
        <f aca="false">I351/100*J351</f>
        <v>0</v>
      </c>
      <c r="I351" s="59"/>
      <c r="J351" s="61" t="n">
        <f aca="false">K351*L351</f>
        <v>0</v>
      </c>
      <c r="K351" s="66"/>
      <c r="L351" s="67"/>
      <c r="M351" s="59"/>
      <c r="N351" s="68"/>
      <c r="O351" s="69" t="n">
        <f aca="false">SUMPRODUCT('Communication Log'!E$5:E$7=1,'Communication Log'!B$5:B$7=F351)</f>
        <v>0</v>
      </c>
      <c r="P351" s="69" t="n">
        <f aca="false">SUMPRODUCT('Communication Log'!E$5:E$7=2,'Communication Log'!B$5:B$7=F351)</f>
        <v>0</v>
      </c>
      <c r="Q351" s="69" t="n">
        <f aca="false">SUMPRODUCT('Communication Log'!E$5:E$7=3,'Communication Log'!B$5:B$7=F351)</f>
        <v>0</v>
      </c>
      <c r="R351" s="74"/>
      <c r="S351" s="71"/>
      <c r="T351" s="72" t="s">
        <v>84</v>
      </c>
      <c r="U351" s="73"/>
      <c r="V351" s="73"/>
      <c r="W351" s="64"/>
      <c r="X351" s="72" t="s">
        <v>84</v>
      </c>
      <c r="Y351" s="73"/>
      <c r="Z351" s="74"/>
      <c r="AA351" s="76"/>
      <c r="AB351" s="73"/>
      <c r="AC351" s="73"/>
      <c r="AD351" s="73"/>
      <c r="CY351" s="0"/>
      <c r="CZ351" s="0"/>
      <c r="DA351" s="0"/>
      <c r="DB351" s="0"/>
    </row>
    <row r="352" customFormat="false" ht="12.95" hidden="false" customHeight="true" outlineLevel="0" collapsed="false">
      <c r="A352" s="59"/>
      <c r="B352" s="60" t="n">
        <f aca="false">RANK(C352,C$4:C$504)</f>
        <v>6</v>
      </c>
      <c r="C352" s="61" t="n">
        <f aca="false">IF(AND(A352&gt;4,A352&lt;7),H352,0)</f>
        <v>0</v>
      </c>
      <c r="D352" s="62" t="str">
        <f aca="false">IF(A352&gt;6,'Sales Stage Names'!B$11,IF(A352&gt;5,'Sales Stage Names'!B$10,IF(A352&gt;4,'Sales Stage Names'!B$9,IF(A352&gt;3,'Sales Stage Names'!B$8,IF(A352&gt;2,'Sales Stage Names'!B$7,IF(A352&gt;1,'Sales Stage Names'!B$6,IF(A352&gt;0,'Sales Stage Names'!B$5,IF(A352="",'Sales Stage Names'!B$2,IF(A352&gt;-1,'Sales Stage Names'!B$4,'Sales Stage Names'!B$3)))))))))</f>
        <v>Not Assigned</v>
      </c>
      <c r="E352" s="63" t="str">
        <f aca="false">IF(A352&gt;6,"Customer",IF(A352&gt;1,"Target",IF(A352="","T",IF(A352&gt;0,"Dormant","Disqualified"))))</f>
        <v>T</v>
      </c>
      <c r="F352" s="64"/>
      <c r="G352" s="65" t="str">
        <f aca="false">IF((R352&lt;Dashboard!$M$1),"Yes","No")</f>
        <v>Yes</v>
      </c>
      <c r="H352" s="61" t="n">
        <f aca="false">I352/100*J352</f>
        <v>0</v>
      </c>
      <c r="I352" s="59"/>
      <c r="J352" s="61" t="n">
        <f aca="false">K352*L352</f>
        <v>0</v>
      </c>
      <c r="K352" s="66"/>
      <c r="L352" s="67"/>
      <c r="M352" s="59"/>
      <c r="N352" s="68"/>
      <c r="O352" s="69" t="n">
        <f aca="false">SUMPRODUCT('Communication Log'!E$5:E$7=1,'Communication Log'!B$5:B$7=F352)</f>
        <v>0</v>
      </c>
      <c r="P352" s="69" t="n">
        <f aca="false">SUMPRODUCT('Communication Log'!E$5:E$7=2,'Communication Log'!B$5:B$7=F352)</f>
        <v>0</v>
      </c>
      <c r="Q352" s="69" t="n">
        <f aca="false">SUMPRODUCT('Communication Log'!E$5:E$7=3,'Communication Log'!B$5:B$7=F352)</f>
        <v>0</v>
      </c>
      <c r="R352" s="74"/>
      <c r="S352" s="71"/>
      <c r="T352" s="72" t="s">
        <v>84</v>
      </c>
      <c r="U352" s="73"/>
      <c r="V352" s="73"/>
      <c r="W352" s="64"/>
      <c r="X352" s="72" t="s">
        <v>84</v>
      </c>
      <c r="Y352" s="73"/>
      <c r="Z352" s="74"/>
      <c r="AA352" s="76"/>
      <c r="AB352" s="73"/>
      <c r="AC352" s="73"/>
      <c r="AD352" s="73"/>
      <c r="CY352" s="0"/>
      <c r="CZ352" s="0"/>
      <c r="DA352" s="0"/>
      <c r="DB352" s="0"/>
    </row>
    <row r="353" customFormat="false" ht="12.95" hidden="false" customHeight="true" outlineLevel="0" collapsed="false">
      <c r="A353" s="59"/>
      <c r="B353" s="60" t="n">
        <f aca="false">RANK(C353,C$4:C$504)</f>
        <v>6</v>
      </c>
      <c r="C353" s="61" t="n">
        <f aca="false">IF(AND(A353&gt;4,A353&lt;7),H353,0)</f>
        <v>0</v>
      </c>
      <c r="D353" s="62" t="str">
        <f aca="false">IF(A353&gt;6,'Sales Stage Names'!B$11,IF(A353&gt;5,'Sales Stage Names'!B$10,IF(A353&gt;4,'Sales Stage Names'!B$9,IF(A353&gt;3,'Sales Stage Names'!B$8,IF(A353&gt;2,'Sales Stage Names'!B$7,IF(A353&gt;1,'Sales Stage Names'!B$6,IF(A353&gt;0,'Sales Stage Names'!B$5,IF(A353="",'Sales Stage Names'!B$2,IF(A353&gt;-1,'Sales Stage Names'!B$4,'Sales Stage Names'!B$3)))))))))</f>
        <v>Not Assigned</v>
      </c>
      <c r="E353" s="63" t="str">
        <f aca="false">IF(A353&gt;6,"Customer",IF(A353&gt;1,"Target",IF(A353="","T",IF(A353&gt;0,"Dormant","Disqualified"))))</f>
        <v>T</v>
      </c>
      <c r="F353" s="64"/>
      <c r="G353" s="65" t="str">
        <f aca="false">IF((R353&lt;Dashboard!$M$1),"Yes","No")</f>
        <v>Yes</v>
      </c>
      <c r="H353" s="61" t="n">
        <f aca="false">I353/100*J353</f>
        <v>0</v>
      </c>
      <c r="I353" s="59"/>
      <c r="J353" s="61" t="n">
        <f aca="false">K353*L353</f>
        <v>0</v>
      </c>
      <c r="K353" s="66"/>
      <c r="L353" s="67"/>
      <c r="M353" s="59"/>
      <c r="N353" s="68"/>
      <c r="O353" s="69" t="n">
        <f aca="false">SUMPRODUCT('Communication Log'!E$5:E$7=1,'Communication Log'!B$5:B$7=F353)</f>
        <v>0</v>
      </c>
      <c r="P353" s="69" t="n">
        <f aca="false">SUMPRODUCT('Communication Log'!E$5:E$7=2,'Communication Log'!B$5:B$7=F353)</f>
        <v>0</v>
      </c>
      <c r="Q353" s="69" t="n">
        <f aca="false">SUMPRODUCT('Communication Log'!E$5:E$7=3,'Communication Log'!B$5:B$7=F353)</f>
        <v>0</v>
      </c>
      <c r="R353" s="74"/>
      <c r="S353" s="71"/>
      <c r="T353" s="72" t="s">
        <v>84</v>
      </c>
      <c r="U353" s="73"/>
      <c r="V353" s="73"/>
      <c r="W353" s="64"/>
      <c r="X353" s="72" t="s">
        <v>84</v>
      </c>
      <c r="Y353" s="73"/>
      <c r="Z353" s="74"/>
      <c r="AA353" s="76"/>
      <c r="AB353" s="73"/>
      <c r="AC353" s="73"/>
      <c r="AD353" s="73"/>
      <c r="CY353" s="0"/>
      <c r="CZ353" s="0"/>
      <c r="DA353" s="0"/>
      <c r="DB353" s="0"/>
    </row>
    <row r="354" customFormat="false" ht="12.95" hidden="false" customHeight="true" outlineLevel="0" collapsed="false">
      <c r="A354" s="59"/>
      <c r="B354" s="60" t="n">
        <f aca="false">RANK(C354,C$4:C$504)</f>
        <v>6</v>
      </c>
      <c r="C354" s="61" t="n">
        <f aca="false">IF(AND(A354&gt;4,A354&lt;7),H354,0)</f>
        <v>0</v>
      </c>
      <c r="D354" s="62" t="str">
        <f aca="false">IF(A354&gt;6,'Sales Stage Names'!B$11,IF(A354&gt;5,'Sales Stage Names'!B$10,IF(A354&gt;4,'Sales Stage Names'!B$9,IF(A354&gt;3,'Sales Stage Names'!B$8,IF(A354&gt;2,'Sales Stage Names'!B$7,IF(A354&gt;1,'Sales Stage Names'!B$6,IF(A354&gt;0,'Sales Stage Names'!B$5,IF(A354="",'Sales Stage Names'!B$2,IF(A354&gt;-1,'Sales Stage Names'!B$4,'Sales Stage Names'!B$3)))))))))</f>
        <v>Not Assigned</v>
      </c>
      <c r="E354" s="63" t="str">
        <f aca="false">IF(A354&gt;6,"Customer",IF(A354&gt;1,"Target",IF(A354="","T",IF(A354&gt;0,"Dormant","Disqualified"))))</f>
        <v>T</v>
      </c>
      <c r="F354" s="64"/>
      <c r="G354" s="65" t="str">
        <f aca="false">IF((R354&lt;Dashboard!$M$1),"Yes","No")</f>
        <v>Yes</v>
      </c>
      <c r="H354" s="61" t="n">
        <f aca="false">I354/100*J354</f>
        <v>0</v>
      </c>
      <c r="I354" s="59"/>
      <c r="J354" s="61" t="n">
        <f aca="false">K354*L354</f>
        <v>0</v>
      </c>
      <c r="K354" s="66"/>
      <c r="L354" s="67"/>
      <c r="M354" s="59"/>
      <c r="N354" s="68"/>
      <c r="O354" s="69" t="n">
        <f aca="false">SUMPRODUCT('Communication Log'!E$5:E$7=1,'Communication Log'!B$5:B$7=F354)</f>
        <v>0</v>
      </c>
      <c r="P354" s="69" t="n">
        <f aca="false">SUMPRODUCT('Communication Log'!E$5:E$7=2,'Communication Log'!B$5:B$7=F354)</f>
        <v>0</v>
      </c>
      <c r="Q354" s="69" t="n">
        <f aca="false">SUMPRODUCT('Communication Log'!E$5:E$7=3,'Communication Log'!B$5:B$7=F354)</f>
        <v>0</v>
      </c>
      <c r="R354" s="74"/>
      <c r="S354" s="71"/>
      <c r="T354" s="72" t="s">
        <v>84</v>
      </c>
      <c r="U354" s="73"/>
      <c r="V354" s="73"/>
      <c r="W354" s="64"/>
      <c r="X354" s="72" t="s">
        <v>84</v>
      </c>
      <c r="Y354" s="73"/>
      <c r="Z354" s="74"/>
      <c r="AA354" s="76"/>
      <c r="AB354" s="73"/>
      <c r="AC354" s="73"/>
      <c r="AD354" s="73"/>
      <c r="CY354" s="0"/>
      <c r="CZ354" s="0"/>
      <c r="DA354" s="0"/>
      <c r="DB354" s="0"/>
    </row>
    <row r="355" customFormat="false" ht="12.95" hidden="false" customHeight="true" outlineLevel="0" collapsed="false">
      <c r="A355" s="59"/>
      <c r="B355" s="60" t="n">
        <f aca="false">RANK(C355,C$4:C$504)</f>
        <v>6</v>
      </c>
      <c r="C355" s="61" t="n">
        <f aca="false">IF(AND(A355&gt;4,A355&lt;7),H355,0)</f>
        <v>0</v>
      </c>
      <c r="D355" s="62" t="str">
        <f aca="false">IF(A355&gt;6,'Sales Stage Names'!B$11,IF(A355&gt;5,'Sales Stage Names'!B$10,IF(A355&gt;4,'Sales Stage Names'!B$9,IF(A355&gt;3,'Sales Stage Names'!B$8,IF(A355&gt;2,'Sales Stage Names'!B$7,IF(A355&gt;1,'Sales Stage Names'!B$6,IF(A355&gt;0,'Sales Stage Names'!B$5,IF(A355="",'Sales Stage Names'!B$2,IF(A355&gt;-1,'Sales Stage Names'!B$4,'Sales Stage Names'!B$3)))))))))</f>
        <v>Not Assigned</v>
      </c>
      <c r="E355" s="63" t="str">
        <f aca="false">IF(A355&gt;6,"Customer",IF(A355&gt;1,"Target",IF(A355="","T",IF(A355&gt;0,"Dormant","Disqualified"))))</f>
        <v>T</v>
      </c>
      <c r="F355" s="64"/>
      <c r="G355" s="65" t="str">
        <f aca="false">IF((R355&lt;Dashboard!$M$1),"Yes","No")</f>
        <v>Yes</v>
      </c>
      <c r="H355" s="61" t="n">
        <f aca="false">I355/100*J355</f>
        <v>0</v>
      </c>
      <c r="I355" s="59"/>
      <c r="J355" s="61" t="n">
        <f aca="false">K355*L355</f>
        <v>0</v>
      </c>
      <c r="K355" s="66"/>
      <c r="L355" s="67"/>
      <c r="M355" s="59"/>
      <c r="N355" s="68"/>
      <c r="O355" s="69" t="n">
        <f aca="false">SUMPRODUCT('Communication Log'!E$5:E$7=1,'Communication Log'!B$5:B$7=F355)</f>
        <v>0</v>
      </c>
      <c r="P355" s="69" t="n">
        <f aca="false">SUMPRODUCT('Communication Log'!E$5:E$7=2,'Communication Log'!B$5:B$7=F355)</f>
        <v>0</v>
      </c>
      <c r="Q355" s="69" t="n">
        <f aca="false">SUMPRODUCT('Communication Log'!E$5:E$7=3,'Communication Log'!B$5:B$7=F355)</f>
        <v>0</v>
      </c>
      <c r="R355" s="74"/>
      <c r="S355" s="71"/>
      <c r="T355" s="72" t="s">
        <v>84</v>
      </c>
      <c r="U355" s="73"/>
      <c r="V355" s="73"/>
      <c r="W355" s="64"/>
      <c r="X355" s="72" t="s">
        <v>84</v>
      </c>
      <c r="Y355" s="73"/>
      <c r="Z355" s="74"/>
      <c r="AA355" s="76"/>
      <c r="AB355" s="73"/>
      <c r="AC355" s="73"/>
      <c r="AD355" s="73"/>
      <c r="CY355" s="0"/>
      <c r="CZ355" s="0"/>
      <c r="DA355" s="0"/>
      <c r="DB355" s="0"/>
    </row>
    <row r="356" customFormat="false" ht="12.95" hidden="false" customHeight="true" outlineLevel="0" collapsed="false">
      <c r="A356" s="59"/>
      <c r="B356" s="60" t="n">
        <f aca="false">RANK(C356,C$4:C$504)</f>
        <v>6</v>
      </c>
      <c r="C356" s="61" t="n">
        <f aca="false">IF(AND(A356&gt;4,A356&lt;7),H356,0)</f>
        <v>0</v>
      </c>
      <c r="D356" s="62" t="str">
        <f aca="false">IF(A356&gt;6,'Sales Stage Names'!B$11,IF(A356&gt;5,'Sales Stage Names'!B$10,IF(A356&gt;4,'Sales Stage Names'!B$9,IF(A356&gt;3,'Sales Stage Names'!B$8,IF(A356&gt;2,'Sales Stage Names'!B$7,IF(A356&gt;1,'Sales Stage Names'!B$6,IF(A356&gt;0,'Sales Stage Names'!B$5,IF(A356="",'Sales Stage Names'!B$2,IF(A356&gt;-1,'Sales Stage Names'!B$4,'Sales Stage Names'!B$3)))))))))</f>
        <v>Not Assigned</v>
      </c>
      <c r="E356" s="63" t="str">
        <f aca="false">IF(A356&gt;6,"Customer",IF(A356&gt;1,"Target",IF(A356="","T",IF(A356&gt;0,"Dormant","Disqualified"))))</f>
        <v>T</v>
      </c>
      <c r="F356" s="64"/>
      <c r="G356" s="65" t="str">
        <f aca="false">IF((R356&lt;Dashboard!$M$1),"Yes","No")</f>
        <v>Yes</v>
      </c>
      <c r="H356" s="61" t="n">
        <f aca="false">I356/100*J356</f>
        <v>0</v>
      </c>
      <c r="I356" s="59"/>
      <c r="J356" s="61" t="n">
        <f aca="false">K356*L356</f>
        <v>0</v>
      </c>
      <c r="K356" s="66"/>
      <c r="L356" s="67"/>
      <c r="M356" s="59"/>
      <c r="N356" s="68"/>
      <c r="O356" s="69" t="n">
        <f aca="false">SUMPRODUCT('Communication Log'!E$5:E$7=1,'Communication Log'!B$5:B$7=F356)</f>
        <v>0</v>
      </c>
      <c r="P356" s="69" t="n">
        <f aca="false">SUMPRODUCT('Communication Log'!E$5:E$7=2,'Communication Log'!B$5:B$7=F356)</f>
        <v>0</v>
      </c>
      <c r="Q356" s="69" t="n">
        <f aca="false">SUMPRODUCT('Communication Log'!E$5:E$7=3,'Communication Log'!B$5:B$7=F356)</f>
        <v>0</v>
      </c>
      <c r="R356" s="74"/>
      <c r="S356" s="71"/>
      <c r="T356" s="72" t="s">
        <v>84</v>
      </c>
      <c r="U356" s="73"/>
      <c r="V356" s="73"/>
      <c r="W356" s="64"/>
      <c r="X356" s="72" t="s">
        <v>84</v>
      </c>
      <c r="Y356" s="73"/>
      <c r="Z356" s="74"/>
      <c r="AA356" s="76"/>
      <c r="AB356" s="73"/>
      <c r="AC356" s="73"/>
      <c r="AD356" s="73"/>
      <c r="CY356" s="0"/>
      <c r="CZ356" s="0"/>
      <c r="DA356" s="0"/>
      <c r="DB356" s="0"/>
    </row>
    <row r="357" customFormat="false" ht="12.95" hidden="false" customHeight="true" outlineLevel="0" collapsed="false">
      <c r="A357" s="59"/>
      <c r="B357" s="60" t="n">
        <f aca="false">RANK(C357,C$4:C$504)</f>
        <v>6</v>
      </c>
      <c r="C357" s="61" t="n">
        <f aca="false">IF(AND(A357&gt;4,A357&lt;7),H357,0)</f>
        <v>0</v>
      </c>
      <c r="D357" s="62" t="str">
        <f aca="false">IF(A357&gt;6,'Sales Stage Names'!B$11,IF(A357&gt;5,'Sales Stage Names'!B$10,IF(A357&gt;4,'Sales Stage Names'!B$9,IF(A357&gt;3,'Sales Stage Names'!B$8,IF(A357&gt;2,'Sales Stage Names'!B$7,IF(A357&gt;1,'Sales Stage Names'!B$6,IF(A357&gt;0,'Sales Stage Names'!B$5,IF(A357="",'Sales Stage Names'!B$2,IF(A357&gt;-1,'Sales Stage Names'!B$4,'Sales Stage Names'!B$3)))))))))</f>
        <v>Not Assigned</v>
      </c>
      <c r="E357" s="63" t="str">
        <f aca="false">IF(A357&gt;6,"Customer",IF(A357&gt;1,"Target",IF(A357="","T",IF(A357&gt;0,"Dormant","Disqualified"))))</f>
        <v>T</v>
      </c>
      <c r="F357" s="64"/>
      <c r="G357" s="65" t="str">
        <f aca="false">IF((R357&lt;Dashboard!$M$1),"Yes","No")</f>
        <v>Yes</v>
      </c>
      <c r="H357" s="61" t="n">
        <f aca="false">I357/100*J357</f>
        <v>0</v>
      </c>
      <c r="I357" s="59"/>
      <c r="J357" s="61" t="n">
        <f aca="false">K357*L357</f>
        <v>0</v>
      </c>
      <c r="K357" s="66"/>
      <c r="L357" s="67"/>
      <c r="M357" s="59"/>
      <c r="N357" s="68"/>
      <c r="O357" s="69" t="n">
        <f aca="false">SUMPRODUCT('Communication Log'!E$5:E$7=1,'Communication Log'!B$5:B$7=F357)</f>
        <v>0</v>
      </c>
      <c r="P357" s="69" t="n">
        <f aca="false">SUMPRODUCT('Communication Log'!E$5:E$7=2,'Communication Log'!B$5:B$7=F357)</f>
        <v>0</v>
      </c>
      <c r="Q357" s="69" t="n">
        <f aca="false">SUMPRODUCT('Communication Log'!E$5:E$7=3,'Communication Log'!B$5:B$7=F357)</f>
        <v>0</v>
      </c>
      <c r="R357" s="74"/>
      <c r="S357" s="71"/>
      <c r="T357" s="72" t="s">
        <v>84</v>
      </c>
      <c r="U357" s="73"/>
      <c r="V357" s="73"/>
      <c r="W357" s="64"/>
      <c r="X357" s="72" t="s">
        <v>84</v>
      </c>
      <c r="Y357" s="73"/>
      <c r="Z357" s="74"/>
      <c r="AA357" s="76"/>
      <c r="AB357" s="73"/>
      <c r="AC357" s="73"/>
      <c r="AD357" s="73"/>
      <c r="CY357" s="0"/>
      <c r="CZ357" s="0"/>
      <c r="DA357" s="0"/>
      <c r="DB357" s="0"/>
    </row>
    <row r="358" customFormat="false" ht="12.95" hidden="false" customHeight="true" outlineLevel="0" collapsed="false">
      <c r="A358" s="59"/>
      <c r="B358" s="60" t="n">
        <f aca="false">RANK(C358,C$4:C$504)</f>
        <v>6</v>
      </c>
      <c r="C358" s="61" t="n">
        <f aca="false">IF(AND(A358&gt;4,A358&lt;7),H358,0)</f>
        <v>0</v>
      </c>
      <c r="D358" s="62" t="str">
        <f aca="false">IF(A358&gt;6,'Sales Stage Names'!B$11,IF(A358&gt;5,'Sales Stage Names'!B$10,IF(A358&gt;4,'Sales Stage Names'!B$9,IF(A358&gt;3,'Sales Stage Names'!B$8,IF(A358&gt;2,'Sales Stage Names'!B$7,IF(A358&gt;1,'Sales Stage Names'!B$6,IF(A358&gt;0,'Sales Stage Names'!B$5,IF(A358="",'Sales Stage Names'!B$2,IF(A358&gt;-1,'Sales Stage Names'!B$4,'Sales Stage Names'!B$3)))))))))</f>
        <v>Not Assigned</v>
      </c>
      <c r="E358" s="63" t="str">
        <f aca="false">IF(A358&gt;6,"Customer",IF(A358&gt;1,"Target",IF(A358="","T",IF(A358&gt;0,"Dormant","Disqualified"))))</f>
        <v>T</v>
      </c>
      <c r="F358" s="64"/>
      <c r="G358" s="65" t="str">
        <f aca="false">IF((R358&lt;Dashboard!$M$1),"Yes","No")</f>
        <v>Yes</v>
      </c>
      <c r="H358" s="61" t="n">
        <f aca="false">I358/100*J358</f>
        <v>0</v>
      </c>
      <c r="I358" s="59"/>
      <c r="J358" s="61" t="n">
        <f aca="false">K358*L358</f>
        <v>0</v>
      </c>
      <c r="K358" s="66"/>
      <c r="L358" s="67"/>
      <c r="M358" s="59"/>
      <c r="N358" s="68"/>
      <c r="O358" s="69" t="n">
        <f aca="false">SUMPRODUCT('Communication Log'!E$5:E$7=1,'Communication Log'!B$5:B$7=F358)</f>
        <v>0</v>
      </c>
      <c r="P358" s="69" t="n">
        <f aca="false">SUMPRODUCT('Communication Log'!E$5:E$7=2,'Communication Log'!B$5:B$7=F358)</f>
        <v>0</v>
      </c>
      <c r="Q358" s="69" t="n">
        <f aca="false">SUMPRODUCT('Communication Log'!E$5:E$7=3,'Communication Log'!B$5:B$7=F358)</f>
        <v>0</v>
      </c>
      <c r="R358" s="74"/>
      <c r="S358" s="71"/>
      <c r="T358" s="72" t="s">
        <v>84</v>
      </c>
      <c r="U358" s="73"/>
      <c r="V358" s="73"/>
      <c r="W358" s="64"/>
      <c r="X358" s="72" t="s">
        <v>84</v>
      </c>
      <c r="Y358" s="73"/>
      <c r="Z358" s="74"/>
      <c r="AA358" s="76"/>
      <c r="AB358" s="73"/>
      <c r="AC358" s="73"/>
      <c r="AD358" s="73"/>
      <c r="CY358" s="0"/>
      <c r="CZ358" s="0"/>
      <c r="DA358" s="0"/>
      <c r="DB358" s="0"/>
    </row>
    <row r="359" customFormat="false" ht="12.95" hidden="false" customHeight="true" outlineLevel="0" collapsed="false">
      <c r="A359" s="59"/>
      <c r="B359" s="60" t="n">
        <f aca="false">RANK(C359,C$4:C$504)</f>
        <v>6</v>
      </c>
      <c r="C359" s="61" t="n">
        <f aca="false">IF(AND(A359&gt;4,A359&lt;7),H359,0)</f>
        <v>0</v>
      </c>
      <c r="D359" s="62" t="str">
        <f aca="false">IF(A359&gt;6,'Sales Stage Names'!B$11,IF(A359&gt;5,'Sales Stage Names'!B$10,IF(A359&gt;4,'Sales Stage Names'!B$9,IF(A359&gt;3,'Sales Stage Names'!B$8,IF(A359&gt;2,'Sales Stage Names'!B$7,IF(A359&gt;1,'Sales Stage Names'!B$6,IF(A359&gt;0,'Sales Stage Names'!B$5,IF(A359="",'Sales Stage Names'!B$2,IF(A359&gt;-1,'Sales Stage Names'!B$4,'Sales Stage Names'!B$3)))))))))</f>
        <v>Not Assigned</v>
      </c>
      <c r="E359" s="63" t="str">
        <f aca="false">IF(A359&gt;6,"Customer",IF(A359&gt;1,"Target",IF(A359="","T",IF(A359&gt;0,"Dormant","Disqualified"))))</f>
        <v>T</v>
      </c>
      <c r="F359" s="64"/>
      <c r="G359" s="65" t="str">
        <f aca="false">IF((R359&lt;Dashboard!$M$1),"Yes","No")</f>
        <v>Yes</v>
      </c>
      <c r="H359" s="61" t="n">
        <f aca="false">I359/100*J359</f>
        <v>0</v>
      </c>
      <c r="I359" s="59"/>
      <c r="J359" s="61" t="n">
        <f aca="false">K359*L359</f>
        <v>0</v>
      </c>
      <c r="K359" s="66"/>
      <c r="L359" s="67"/>
      <c r="M359" s="59"/>
      <c r="N359" s="68"/>
      <c r="O359" s="69" t="n">
        <f aca="false">SUMPRODUCT('Communication Log'!E$5:E$7=1,'Communication Log'!B$5:B$7=F359)</f>
        <v>0</v>
      </c>
      <c r="P359" s="69" t="n">
        <f aca="false">SUMPRODUCT('Communication Log'!E$5:E$7=2,'Communication Log'!B$5:B$7=F359)</f>
        <v>0</v>
      </c>
      <c r="Q359" s="69" t="n">
        <f aca="false">SUMPRODUCT('Communication Log'!E$5:E$7=3,'Communication Log'!B$5:B$7=F359)</f>
        <v>0</v>
      </c>
      <c r="R359" s="74"/>
      <c r="S359" s="71"/>
      <c r="T359" s="72" t="s">
        <v>84</v>
      </c>
      <c r="U359" s="73"/>
      <c r="V359" s="73"/>
      <c r="W359" s="64"/>
      <c r="X359" s="72" t="s">
        <v>84</v>
      </c>
      <c r="Y359" s="73"/>
      <c r="Z359" s="74"/>
      <c r="AA359" s="76"/>
      <c r="AB359" s="73"/>
      <c r="AC359" s="73"/>
      <c r="AD359" s="73"/>
      <c r="CY359" s="0"/>
      <c r="CZ359" s="0"/>
      <c r="DA359" s="0"/>
      <c r="DB359" s="0"/>
    </row>
    <row r="360" customFormat="false" ht="12.95" hidden="false" customHeight="true" outlineLevel="0" collapsed="false">
      <c r="A360" s="59"/>
      <c r="B360" s="60" t="n">
        <f aca="false">RANK(C360,C$4:C$504)</f>
        <v>6</v>
      </c>
      <c r="C360" s="61" t="n">
        <f aca="false">IF(AND(A360&gt;4,A360&lt;7),H360,0)</f>
        <v>0</v>
      </c>
      <c r="D360" s="62" t="str">
        <f aca="false">IF(A360&gt;6,'Sales Stage Names'!B$11,IF(A360&gt;5,'Sales Stage Names'!B$10,IF(A360&gt;4,'Sales Stage Names'!B$9,IF(A360&gt;3,'Sales Stage Names'!B$8,IF(A360&gt;2,'Sales Stage Names'!B$7,IF(A360&gt;1,'Sales Stage Names'!B$6,IF(A360&gt;0,'Sales Stage Names'!B$5,IF(A360="",'Sales Stage Names'!B$2,IF(A360&gt;-1,'Sales Stage Names'!B$4,'Sales Stage Names'!B$3)))))))))</f>
        <v>Not Assigned</v>
      </c>
      <c r="E360" s="63" t="str">
        <f aca="false">IF(A360&gt;6,"Customer",IF(A360&gt;1,"Target",IF(A360="","T",IF(A360&gt;0,"Dormant","Disqualified"))))</f>
        <v>T</v>
      </c>
      <c r="F360" s="64"/>
      <c r="G360" s="65" t="str">
        <f aca="false">IF((R360&lt;Dashboard!$M$1),"Yes","No")</f>
        <v>Yes</v>
      </c>
      <c r="H360" s="61" t="n">
        <f aca="false">I360/100*J360</f>
        <v>0</v>
      </c>
      <c r="I360" s="59"/>
      <c r="J360" s="61" t="n">
        <f aca="false">K360*L360</f>
        <v>0</v>
      </c>
      <c r="K360" s="66"/>
      <c r="L360" s="67"/>
      <c r="M360" s="59"/>
      <c r="N360" s="68"/>
      <c r="O360" s="69" t="n">
        <f aca="false">SUMPRODUCT('Communication Log'!E$5:E$7=1,'Communication Log'!B$5:B$7=F360)</f>
        <v>0</v>
      </c>
      <c r="P360" s="69" t="n">
        <f aca="false">SUMPRODUCT('Communication Log'!E$5:E$7=2,'Communication Log'!B$5:B$7=F360)</f>
        <v>0</v>
      </c>
      <c r="Q360" s="69" t="n">
        <f aca="false">SUMPRODUCT('Communication Log'!E$5:E$7=3,'Communication Log'!B$5:B$7=F360)</f>
        <v>0</v>
      </c>
      <c r="R360" s="74"/>
      <c r="S360" s="71"/>
      <c r="T360" s="72" t="s">
        <v>84</v>
      </c>
      <c r="U360" s="73"/>
      <c r="V360" s="73"/>
      <c r="W360" s="64"/>
      <c r="X360" s="72" t="s">
        <v>84</v>
      </c>
      <c r="Y360" s="73"/>
      <c r="Z360" s="74"/>
      <c r="AA360" s="76"/>
      <c r="AB360" s="73"/>
      <c r="AC360" s="73"/>
      <c r="AD360" s="73"/>
      <c r="CY360" s="0"/>
      <c r="CZ360" s="0"/>
      <c r="DA360" s="0"/>
      <c r="DB360" s="0"/>
    </row>
    <row r="361" customFormat="false" ht="12.95" hidden="false" customHeight="true" outlineLevel="0" collapsed="false">
      <c r="A361" s="59"/>
      <c r="B361" s="60" t="n">
        <f aca="false">RANK(C361,C$4:C$504)</f>
        <v>6</v>
      </c>
      <c r="C361" s="61" t="n">
        <f aca="false">IF(AND(A361&gt;4,A361&lt;7),H361,0)</f>
        <v>0</v>
      </c>
      <c r="D361" s="62" t="str">
        <f aca="false">IF(A361&gt;6,'Sales Stage Names'!B$11,IF(A361&gt;5,'Sales Stage Names'!B$10,IF(A361&gt;4,'Sales Stage Names'!B$9,IF(A361&gt;3,'Sales Stage Names'!B$8,IF(A361&gt;2,'Sales Stage Names'!B$7,IF(A361&gt;1,'Sales Stage Names'!B$6,IF(A361&gt;0,'Sales Stage Names'!B$5,IF(A361="",'Sales Stage Names'!B$2,IF(A361&gt;-1,'Sales Stage Names'!B$4,'Sales Stage Names'!B$3)))))))))</f>
        <v>Not Assigned</v>
      </c>
      <c r="E361" s="63" t="str">
        <f aca="false">IF(A361&gt;6,"Customer",IF(A361&gt;1,"Target",IF(A361="","T",IF(A361&gt;0,"Dormant","Disqualified"))))</f>
        <v>T</v>
      </c>
      <c r="F361" s="64"/>
      <c r="G361" s="65" t="str">
        <f aca="false">IF((R361&lt;Dashboard!$M$1),"Yes","No")</f>
        <v>Yes</v>
      </c>
      <c r="H361" s="61" t="n">
        <f aca="false">I361/100*J361</f>
        <v>0</v>
      </c>
      <c r="I361" s="59"/>
      <c r="J361" s="61" t="n">
        <f aca="false">K361*L361</f>
        <v>0</v>
      </c>
      <c r="K361" s="66"/>
      <c r="L361" s="67"/>
      <c r="M361" s="59"/>
      <c r="N361" s="68"/>
      <c r="O361" s="69" t="n">
        <f aca="false">SUMPRODUCT('Communication Log'!E$5:E$7=1,'Communication Log'!B$5:B$7=F361)</f>
        <v>0</v>
      </c>
      <c r="P361" s="69" t="n">
        <f aca="false">SUMPRODUCT('Communication Log'!E$5:E$7=2,'Communication Log'!B$5:B$7=F361)</f>
        <v>0</v>
      </c>
      <c r="Q361" s="69" t="n">
        <f aca="false">SUMPRODUCT('Communication Log'!E$5:E$7=3,'Communication Log'!B$5:B$7=F361)</f>
        <v>0</v>
      </c>
      <c r="R361" s="74"/>
      <c r="S361" s="71"/>
      <c r="T361" s="72" t="s">
        <v>84</v>
      </c>
      <c r="U361" s="73"/>
      <c r="V361" s="73"/>
      <c r="W361" s="64"/>
      <c r="X361" s="72" t="s">
        <v>84</v>
      </c>
      <c r="Y361" s="73"/>
      <c r="Z361" s="74"/>
      <c r="AA361" s="76"/>
      <c r="AB361" s="73"/>
      <c r="AC361" s="73"/>
      <c r="AD361" s="73"/>
      <c r="CY361" s="0"/>
      <c r="CZ361" s="0"/>
      <c r="DA361" s="0"/>
      <c r="DB361" s="0"/>
    </row>
    <row r="362" customFormat="false" ht="12.95" hidden="false" customHeight="true" outlineLevel="0" collapsed="false">
      <c r="A362" s="59"/>
      <c r="B362" s="60" t="n">
        <f aca="false">RANK(C362,C$4:C$504)</f>
        <v>6</v>
      </c>
      <c r="C362" s="61" t="n">
        <f aca="false">IF(AND(A362&gt;4,A362&lt;7),H362,0)</f>
        <v>0</v>
      </c>
      <c r="D362" s="62" t="str">
        <f aca="false">IF(A362&gt;6,'Sales Stage Names'!B$11,IF(A362&gt;5,'Sales Stage Names'!B$10,IF(A362&gt;4,'Sales Stage Names'!B$9,IF(A362&gt;3,'Sales Stage Names'!B$8,IF(A362&gt;2,'Sales Stage Names'!B$7,IF(A362&gt;1,'Sales Stage Names'!B$6,IF(A362&gt;0,'Sales Stage Names'!B$5,IF(A362="",'Sales Stage Names'!B$2,IF(A362&gt;-1,'Sales Stage Names'!B$4,'Sales Stage Names'!B$3)))))))))</f>
        <v>Not Assigned</v>
      </c>
      <c r="E362" s="63" t="str">
        <f aca="false">IF(A362&gt;6,"Customer",IF(A362&gt;1,"Target",IF(A362="","T",IF(A362&gt;0,"Dormant","Disqualified"))))</f>
        <v>T</v>
      </c>
      <c r="F362" s="64"/>
      <c r="G362" s="65" t="str">
        <f aca="false">IF((R362&lt;Dashboard!$M$1),"Yes","No")</f>
        <v>Yes</v>
      </c>
      <c r="H362" s="61" t="n">
        <f aca="false">I362/100*J362</f>
        <v>0</v>
      </c>
      <c r="I362" s="59"/>
      <c r="J362" s="61" t="n">
        <f aca="false">K362*L362</f>
        <v>0</v>
      </c>
      <c r="K362" s="66"/>
      <c r="L362" s="67"/>
      <c r="M362" s="59"/>
      <c r="N362" s="68"/>
      <c r="O362" s="69" t="n">
        <f aca="false">SUMPRODUCT('Communication Log'!E$5:E$7=1,'Communication Log'!B$5:B$7=F362)</f>
        <v>0</v>
      </c>
      <c r="P362" s="69" t="n">
        <f aca="false">SUMPRODUCT('Communication Log'!E$5:E$7=2,'Communication Log'!B$5:B$7=F362)</f>
        <v>0</v>
      </c>
      <c r="Q362" s="69" t="n">
        <f aca="false">SUMPRODUCT('Communication Log'!E$5:E$7=3,'Communication Log'!B$5:B$7=F362)</f>
        <v>0</v>
      </c>
      <c r="R362" s="74"/>
      <c r="S362" s="71"/>
      <c r="T362" s="72" t="s">
        <v>84</v>
      </c>
      <c r="U362" s="73"/>
      <c r="V362" s="73"/>
      <c r="W362" s="64"/>
      <c r="X362" s="72" t="s">
        <v>84</v>
      </c>
      <c r="Y362" s="73"/>
      <c r="Z362" s="74"/>
      <c r="AA362" s="76"/>
      <c r="AB362" s="73"/>
      <c r="AC362" s="73"/>
      <c r="AD362" s="73"/>
      <c r="CY362" s="0"/>
      <c r="CZ362" s="0"/>
      <c r="DA362" s="0"/>
      <c r="DB362" s="0"/>
    </row>
    <row r="363" customFormat="false" ht="12.95" hidden="false" customHeight="true" outlineLevel="0" collapsed="false">
      <c r="A363" s="59"/>
      <c r="B363" s="60" t="n">
        <f aca="false">RANK(C363,C$4:C$504)</f>
        <v>6</v>
      </c>
      <c r="C363" s="61" t="n">
        <f aca="false">IF(AND(A363&gt;4,A363&lt;7),H363,0)</f>
        <v>0</v>
      </c>
      <c r="D363" s="62" t="str">
        <f aca="false">IF(A363&gt;6,'Sales Stage Names'!B$11,IF(A363&gt;5,'Sales Stage Names'!B$10,IF(A363&gt;4,'Sales Stage Names'!B$9,IF(A363&gt;3,'Sales Stage Names'!B$8,IF(A363&gt;2,'Sales Stage Names'!B$7,IF(A363&gt;1,'Sales Stage Names'!B$6,IF(A363&gt;0,'Sales Stage Names'!B$5,IF(A363="",'Sales Stage Names'!B$2,IF(A363&gt;-1,'Sales Stage Names'!B$4,'Sales Stage Names'!B$3)))))))))</f>
        <v>Not Assigned</v>
      </c>
      <c r="E363" s="63" t="str">
        <f aca="false">IF(A363&gt;6,"Customer",IF(A363&gt;1,"Target",IF(A363="","T",IF(A363&gt;0,"Dormant","Disqualified"))))</f>
        <v>T</v>
      </c>
      <c r="F363" s="64"/>
      <c r="G363" s="65" t="str">
        <f aca="false">IF((R363&lt;Dashboard!$M$1),"Yes","No")</f>
        <v>Yes</v>
      </c>
      <c r="H363" s="61" t="n">
        <f aca="false">I363/100*J363</f>
        <v>0</v>
      </c>
      <c r="I363" s="59"/>
      <c r="J363" s="61" t="n">
        <f aca="false">K363*L363</f>
        <v>0</v>
      </c>
      <c r="K363" s="66"/>
      <c r="L363" s="67"/>
      <c r="M363" s="59"/>
      <c r="N363" s="68"/>
      <c r="O363" s="69" t="n">
        <f aca="false">SUMPRODUCT('Communication Log'!E$5:E$7=1,'Communication Log'!B$5:B$7=F363)</f>
        <v>0</v>
      </c>
      <c r="P363" s="69" t="n">
        <f aca="false">SUMPRODUCT('Communication Log'!E$5:E$7=2,'Communication Log'!B$5:B$7=F363)</f>
        <v>0</v>
      </c>
      <c r="Q363" s="69" t="n">
        <f aca="false">SUMPRODUCT('Communication Log'!E$5:E$7=3,'Communication Log'!B$5:B$7=F363)</f>
        <v>0</v>
      </c>
      <c r="R363" s="74"/>
      <c r="S363" s="71"/>
      <c r="T363" s="72" t="s">
        <v>84</v>
      </c>
      <c r="U363" s="73"/>
      <c r="V363" s="73"/>
      <c r="W363" s="64"/>
      <c r="X363" s="72" t="s">
        <v>84</v>
      </c>
      <c r="Y363" s="73"/>
      <c r="Z363" s="74"/>
      <c r="AA363" s="76"/>
      <c r="AB363" s="73"/>
      <c r="AC363" s="73"/>
      <c r="AD363" s="73"/>
      <c r="CY363" s="0"/>
      <c r="CZ363" s="0"/>
      <c r="DA363" s="0"/>
      <c r="DB363" s="0"/>
    </row>
    <row r="364" customFormat="false" ht="12.95" hidden="false" customHeight="true" outlineLevel="0" collapsed="false">
      <c r="A364" s="59"/>
      <c r="B364" s="60" t="n">
        <f aca="false">RANK(C364,C$4:C$504)</f>
        <v>6</v>
      </c>
      <c r="C364" s="61" t="n">
        <f aca="false">IF(AND(A364&gt;4,A364&lt;7),H364,0)</f>
        <v>0</v>
      </c>
      <c r="D364" s="62" t="str">
        <f aca="false">IF(A364&gt;6,'Sales Stage Names'!B$11,IF(A364&gt;5,'Sales Stage Names'!B$10,IF(A364&gt;4,'Sales Stage Names'!B$9,IF(A364&gt;3,'Sales Stage Names'!B$8,IF(A364&gt;2,'Sales Stage Names'!B$7,IF(A364&gt;1,'Sales Stage Names'!B$6,IF(A364&gt;0,'Sales Stage Names'!B$5,IF(A364="",'Sales Stage Names'!B$2,IF(A364&gt;-1,'Sales Stage Names'!B$4,'Sales Stage Names'!B$3)))))))))</f>
        <v>Not Assigned</v>
      </c>
      <c r="E364" s="63" t="str">
        <f aca="false">IF(A364&gt;6,"Customer",IF(A364&gt;1,"Target",IF(A364="","T",IF(A364&gt;0,"Dormant","Disqualified"))))</f>
        <v>T</v>
      </c>
      <c r="F364" s="64"/>
      <c r="G364" s="65" t="str">
        <f aca="false">IF((R364&lt;Dashboard!$M$1),"Yes","No")</f>
        <v>Yes</v>
      </c>
      <c r="H364" s="61" t="n">
        <f aca="false">I364/100*J364</f>
        <v>0</v>
      </c>
      <c r="I364" s="59"/>
      <c r="J364" s="61" t="n">
        <f aca="false">K364*L364</f>
        <v>0</v>
      </c>
      <c r="K364" s="66"/>
      <c r="L364" s="67"/>
      <c r="M364" s="59"/>
      <c r="N364" s="68"/>
      <c r="O364" s="69" t="n">
        <f aca="false">SUMPRODUCT('Communication Log'!E$5:E$7=1,'Communication Log'!B$5:B$7=F364)</f>
        <v>0</v>
      </c>
      <c r="P364" s="69" t="n">
        <f aca="false">SUMPRODUCT('Communication Log'!E$5:E$7=2,'Communication Log'!B$5:B$7=F364)</f>
        <v>0</v>
      </c>
      <c r="Q364" s="69" t="n">
        <f aca="false">SUMPRODUCT('Communication Log'!E$5:E$7=3,'Communication Log'!B$5:B$7=F364)</f>
        <v>0</v>
      </c>
      <c r="R364" s="74"/>
      <c r="S364" s="71"/>
      <c r="T364" s="72" t="s">
        <v>84</v>
      </c>
      <c r="U364" s="73"/>
      <c r="V364" s="73"/>
      <c r="W364" s="64"/>
      <c r="X364" s="72" t="s">
        <v>84</v>
      </c>
      <c r="Y364" s="73"/>
      <c r="Z364" s="74"/>
      <c r="AA364" s="76"/>
      <c r="AB364" s="73"/>
      <c r="AC364" s="73"/>
      <c r="AD364" s="73"/>
      <c r="CY364" s="0"/>
      <c r="CZ364" s="0"/>
      <c r="DA364" s="0"/>
      <c r="DB364" s="0"/>
    </row>
    <row r="365" customFormat="false" ht="12.95" hidden="false" customHeight="true" outlineLevel="0" collapsed="false">
      <c r="A365" s="59"/>
      <c r="B365" s="60" t="n">
        <f aca="false">RANK(C365,C$4:C$504)</f>
        <v>6</v>
      </c>
      <c r="C365" s="61" t="n">
        <f aca="false">IF(AND(A365&gt;4,A365&lt;7),H365,0)</f>
        <v>0</v>
      </c>
      <c r="D365" s="62" t="str">
        <f aca="false">IF(A365&gt;6,'Sales Stage Names'!B$11,IF(A365&gt;5,'Sales Stage Names'!B$10,IF(A365&gt;4,'Sales Stage Names'!B$9,IF(A365&gt;3,'Sales Stage Names'!B$8,IF(A365&gt;2,'Sales Stage Names'!B$7,IF(A365&gt;1,'Sales Stage Names'!B$6,IF(A365&gt;0,'Sales Stage Names'!B$5,IF(A365="",'Sales Stage Names'!B$2,IF(A365&gt;-1,'Sales Stage Names'!B$4,'Sales Stage Names'!B$3)))))))))</f>
        <v>Not Assigned</v>
      </c>
      <c r="E365" s="63" t="str">
        <f aca="false">IF(A365&gt;6,"Customer",IF(A365&gt;1,"Target",IF(A365="","T",IF(A365&gt;0,"Dormant","Disqualified"))))</f>
        <v>T</v>
      </c>
      <c r="F365" s="64"/>
      <c r="G365" s="65" t="str">
        <f aca="false">IF((R365&lt;Dashboard!$M$1),"Yes","No")</f>
        <v>Yes</v>
      </c>
      <c r="H365" s="61" t="n">
        <f aca="false">I365/100*J365</f>
        <v>0</v>
      </c>
      <c r="I365" s="59"/>
      <c r="J365" s="61" t="n">
        <f aca="false">K365*L365</f>
        <v>0</v>
      </c>
      <c r="K365" s="66"/>
      <c r="L365" s="67"/>
      <c r="M365" s="59"/>
      <c r="N365" s="68"/>
      <c r="O365" s="69" t="n">
        <f aca="false">SUMPRODUCT('Communication Log'!E$5:E$7=1,'Communication Log'!B$5:B$7=F365)</f>
        <v>0</v>
      </c>
      <c r="P365" s="69" t="n">
        <f aca="false">SUMPRODUCT('Communication Log'!E$5:E$7=2,'Communication Log'!B$5:B$7=F365)</f>
        <v>0</v>
      </c>
      <c r="Q365" s="69" t="n">
        <f aca="false">SUMPRODUCT('Communication Log'!E$5:E$7=3,'Communication Log'!B$5:B$7=F365)</f>
        <v>0</v>
      </c>
      <c r="R365" s="74"/>
      <c r="S365" s="71"/>
      <c r="T365" s="72" t="s">
        <v>84</v>
      </c>
      <c r="U365" s="73"/>
      <c r="V365" s="73"/>
      <c r="W365" s="64"/>
      <c r="X365" s="72" t="s">
        <v>84</v>
      </c>
      <c r="Y365" s="73"/>
      <c r="Z365" s="74"/>
      <c r="AA365" s="76"/>
      <c r="AB365" s="73"/>
      <c r="AC365" s="73"/>
      <c r="AD365" s="73"/>
      <c r="CY365" s="0"/>
      <c r="CZ365" s="0"/>
      <c r="DA365" s="0"/>
      <c r="DB365" s="0"/>
    </row>
    <row r="366" customFormat="false" ht="12.95" hidden="false" customHeight="true" outlineLevel="0" collapsed="false">
      <c r="A366" s="59"/>
      <c r="B366" s="60" t="n">
        <f aca="false">RANK(C366,C$4:C$504)</f>
        <v>6</v>
      </c>
      <c r="C366" s="61" t="n">
        <f aca="false">IF(AND(A366&gt;4,A366&lt;7),H366,0)</f>
        <v>0</v>
      </c>
      <c r="D366" s="62" t="str">
        <f aca="false">IF(A366&gt;6,'Sales Stage Names'!B$11,IF(A366&gt;5,'Sales Stage Names'!B$10,IF(A366&gt;4,'Sales Stage Names'!B$9,IF(A366&gt;3,'Sales Stage Names'!B$8,IF(A366&gt;2,'Sales Stage Names'!B$7,IF(A366&gt;1,'Sales Stage Names'!B$6,IF(A366&gt;0,'Sales Stage Names'!B$5,IF(A366="",'Sales Stage Names'!B$2,IF(A366&gt;-1,'Sales Stage Names'!B$4,'Sales Stage Names'!B$3)))))))))</f>
        <v>Not Assigned</v>
      </c>
      <c r="E366" s="63" t="str">
        <f aca="false">IF(A366&gt;6,"Customer",IF(A366&gt;1,"Target",IF(A366="","T",IF(A366&gt;0,"Dormant","Disqualified"))))</f>
        <v>T</v>
      </c>
      <c r="F366" s="64"/>
      <c r="G366" s="65" t="str">
        <f aca="false">IF((R366&lt;Dashboard!$M$1),"Yes","No")</f>
        <v>Yes</v>
      </c>
      <c r="H366" s="61" t="n">
        <f aca="false">I366/100*J366</f>
        <v>0</v>
      </c>
      <c r="I366" s="59"/>
      <c r="J366" s="61" t="n">
        <f aca="false">K366*L366</f>
        <v>0</v>
      </c>
      <c r="K366" s="66"/>
      <c r="L366" s="67"/>
      <c r="M366" s="59"/>
      <c r="N366" s="68"/>
      <c r="O366" s="69" t="n">
        <f aca="false">SUMPRODUCT('Communication Log'!E$5:E$7=1,'Communication Log'!B$5:B$7=F366)</f>
        <v>0</v>
      </c>
      <c r="P366" s="69" t="n">
        <f aca="false">SUMPRODUCT('Communication Log'!E$5:E$7=2,'Communication Log'!B$5:B$7=F366)</f>
        <v>0</v>
      </c>
      <c r="Q366" s="69" t="n">
        <f aca="false">SUMPRODUCT('Communication Log'!E$5:E$7=3,'Communication Log'!B$5:B$7=F366)</f>
        <v>0</v>
      </c>
      <c r="R366" s="74"/>
      <c r="S366" s="71"/>
      <c r="T366" s="72" t="s">
        <v>84</v>
      </c>
      <c r="U366" s="73"/>
      <c r="V366" s="73"/>
      <c r="W366" s="64"/>
      <c r="X366" s="72" t="s">
        <v>84</v>
      </c>
      <c r="Y366" s="73"/>
      <c r="Z366" s="74"/>
      <c r="AA366" s="76"/>
      <c r="AB366" s="73"/>
      <c r="AC366" s="73"/>
      <c r="AD366" s="73"/>
      <c r="CY366" s="0"/>
      <c r="CZ366" s="0"/>
      <c r="DA366" s="0"/>
      <c r="DB366" s="0"/>
    </row>
    <row r="367" customFormat="false" ht="12.95" hidden="false" customHeight="true" outlineLevel="0" collapsed="false">
      <c r="A367" s="59"/>
      <c r="B367" s="60" t="n">
        <f aca="false">RANK(C367,C$4:C$504)</f>
        <v>6</v>
      </c>
      <c r="C367" s="61" t="n">
        <f aca="false">IF(AND(A367&gt;4,A367&lt;7),H367,0)</f>
        <v>0</v>
      </c>
      <c r="D367" s="62" t="str">
        <f aca="false">IF(A367&gt;6,'Sales Stage Names'!B$11,IF(A367&gt;5,'Sales Stage Names'!B$10,IF(A367&gt;4,'Sales Stage Names'!B$9,IF(A367&gt;3,'Sales Stage Names'!B$8,IF(A367&gt;2,'Sales Stage Names'!B$7,IF(A367&gt;1,'Sales Stage Names'!B$6,IF(A367&gt;0,'Sales Stage Names'!B$5,IF(A367="",'Sales Stage Names'!B$2,IF(A367&gt;-1,'Sales Stage Names'!B$4,'Sales Stage Names'!B$3)))))))))</f>
        <v>Not Assigned</v>
      </c>
      <c r="E367" s="63" t="str">
        <f aca="false">IF(A367&gt;6,"Customer",IF(A367&gt;1,"Target",IF(A367="","T",IF(A367&gt;0,"Dormant","Disqualified"))))</f>
        <v>T</v>
      </c>
      <c r="F367" s="64"/>
      <c r="G367" s="65" t="str">
        <f aca="false">IF((R367&lt;Dashboard!$M$1),"Yes","No")</f>
        <v>Yes</v>
      </c>
      <c r="H367" s="61" t="n">
        <f aca="false">I367/100*J367</f>
        <v>0</v>
      </c>
      <c r="I367" s="59"/>
      <c r="J367" s="61" t="n">
        <f aca="false">K367*L367</f>
        <v>0</v>
      </c>
      <c r="K367" s="66"/>
      <c r="L367" s="67"/>
      <c r="M367" s="59"/>
      <c r="N367" s="68"/>
      <c r="O367" s="69" t="n">
        <f aca="false">SUMPRODUCT('Communication Log'!E$5:E$7=1,'Communication Log'!B$5:B$7=F367)</f>
        <v>0</v>
      </c>
      <c r="P367" s="69" t="n">
        <f aca="false">SUMPRODUCT('Communication Log'!E$5:E$7=2,'Communication Log'!B$5:B$7=F367)</f>
        <v>0</v>
      </c>
      <c r="Q367" s="69" t="n">
        <f aca="false">SUMPRODUCT('Communication Log'!E$5:E$7=3,'Communication Log'!B$5:B$7=F367)</f>
        <v>0</v>
      </c>
      <c r="R367" s="74"/>
      <c r="S367" s="71"/>
      <c r="T367" s="72" t="s">
        <v>84</v>
      </c>
      <c r="U367" s="73"/>
      <c r="V367" s="73"/>
      <c r="W367" s="64"/>
      <c r="X367" s="72" t="s">
        <v>84</v>
      </c>
      <c r="Y367" s="73"/>
      <c r="Z367" s="74"/>
      <c r="AA367" s="76"/>
      <c r="AB367" s="73"/>
      <c r="AC367" s="73"/>
      <c r="AD367" s="73"/>
      <c r="CY367" s="0"/>
      <c r="CZ367" s="0"/>
      <c r="DA367" s="0"/>
      <c r="DB367" s="0"/>
    </row>
    <row r="368" customFormat="false" ht="12.95" hidden="false" customHeight="true" outlineLevel="0" collapsed="false">
      <c r="A368" s="59"/>
      <c r="B368" s="60" t="n">
        <f aca="false">RANK(C368,C$4:C$504)</f>
        <v>6</v>
      </c>
      <c r="C368" s="61" t="n">
        <f aca="false">IF(AND(A368&gt;4,A368&lt;7),H368,0)</f>
        <v>0</v>
      </c>
      <c r="D368" s="62" t="str">
        <f aca="false">IF(A368&gt;6,'Sales Stage Names'!B$11,IF(A368&gt;5,'Sales Stage Names'!B$10,IF(A368&gt;4,'Sales Stage Names'!B$9,IF(A368&gt;3,'Sales Stage Names'!B$8,IF(A368&gt;2,'Sales Stage Names'!B$7,IF(A368&gt;1,'Sales Stage Names'!B$6,IF(A368&gt;0,'Sales Stage Names'!B$5,IF(A368="",'Sales Stage Names'!B$2,IF(A368&gt;-1,'Sales Stage Names'!B$4,'Sales Stage Names'!B$3)))))))))</f>
        <v>Not Assigned</v>
      </c>
      <c r="E368" s="63" t="str">
        <f aca="false">IF(A368&gt;6,"Customer",IF(A368&gt;1,"Target",IF(A368="","T",IF(A368&gt;0,"Dormant","Disqualified"))))</f>
        <v>T</v>
      </c>
      <c r="F368" s="64"/>
      <c r="G368" s="65" t="str">
        <f aca="false">IF((R368&lt;Dashboard!$M$1),"Yes","No")</f>
        <v>Yes</v>
      </c>
      <c r="H368" s="61" t="n">
        <f aca="false">I368/100*J368</f>
        <v>0</v>
      </c>
      <c r="I368" s="59"/>
      <c r="J368" s="61" t="n">
        <f aca="false">K368*L368</f>
        <v>0</v>
      </c>
      <c r="K368" s="66"/>
      <c r="L368" s="67"/>
      <c r="M368" s="59"/>
      <c r="N368" s="68"/>
      <c r="O368" s="69" t="n">
        <f aca="false">SUMPRODUCT('Communication Log'!E$5:E$7=1,'Communication Log'!B$5:B$7=F368)</f>
        <v>0</v>
      </c>
      <c r="P368" s="69" t="n">
        <f aca="false">SUMPRODUCT('Communication Log'!E$5:E$7=2,'Communication Log'!B$5:B$7=F368)</f>
        <v>0</v>
      </c>
      <c r="Q368" s="69" t="n">
        <f aca="false">SUMPRODUCT('Communication Log'!E$5:E$7=3,'Communication Log'!B$5:B$7=F368)</f>
        <v>0</v>
      </c>
      <c r="R368" s="74"/>
      <c r="S368" s="71"/>
      <c r="T368" s="72" t="s">
        <v>84</v>
      </c>
      <c r="U368" s="73"/>
      <c r="V368" s="73"/>
      <c r="W368" s="64"/>
      <c r="X368" s="72" t="s">
        <v>84</v>
      </c>
      <c r="Y368" s="73"/>
      <c r="Z368" s="74"/>
      <c r="AA368" s="76"/>
      <c r="AB368" s="73"/>
      <c r="AC368" s="73"/>
      <c r="AD368" s="73"/>
      <c r="CY368" s="0"/>
      <c r="CZ368" s="0"/>
      <c r="DA368" s="0"/>
      <c r="DB368" s="0"/>
    </row>
    <row r="369" customFormat="false" ht="12.95" hidden="false" customHeight="true" outlineLevel="0" collapsed="false">
      <c r="A369" s="59"/>
      <c r="B369" s="60" t="n">
        <f aca="false">RANK(C369,C$4:C$504)</f>
        <v>6</v>
      </c>
      <c r="C369" s="61" t="n">
        <f aca="false">IF(AND(A369&gt;4,A369&lt;7),H369,0)</f>
        <v>0</v>
      </c>
      <c r="D369" s="62" t="str">
        <f aca="false">IF(A369&gt;6,'Sales Stage Names'!B$11,IF(A369&gt;5,'Sales Stage Names'!B$10,IF(A369&gt;4,'Sales Stage Names'!B$9,IF(A369&gt;3,'Sales Stage Names'!B$8,IF(A369&gt;2,'Sales Stage Names'!B$7,IF(A369&gt;1,'Sales Stage Names'!B$6,IF(A369&gt;0,'Sales Stage Names'!B$5,IF(A369="",'Sales Stage Names'!B$2,IF(A369&gt;-1,'Sales Stage Names'!B$4,'Sales Stage Names'!B$3)))))))))</f>
        <v>Not Assigned</v>
      </c>
      <c r="E369" s="63" t="str">
        <f aca="false">IF(A369&gt;6,"Customer",IF(A369&gt;1,"Target",IF(A369="","T",IF(A369&gt;0,"Dormant","Disqualified"))))</f>
        <v>T</v>
      </c>
      <c r="F369" s="64"/>
      <c r="G369" s="65" t="str">
        <f aca="false">IF((R369&lt;Dashboard!$M$1),"Yes","No")</f>
        <v>Yes</v>
      </c>
      <c r="H369" s="61" t="n">
        <f aca="false">I369/100*J369</f>
        <v>0</v>
      </c>
      <c r="I369" s="59"/>
      <c r="J369" s="61" t="n">
        <f aca="false">K369*L369</f>
        <v>0</v>
      </c>
      <c r="K369" s="66"/>
      <c r="L369" s="67"/>
      <c r="M369" s="59"/>
      <c r="N369" s="68"/>
      <c r="O369" s="69" t="n">
        <f aca="false">SUMPRODUCT('Communication Log'!E$5:E$7=1,'Communication Log'!B$5:B$7=F369)</f>
        <v>0</v>
      </c>
      <c r="P369" s="69" t="n">
        <f aca="false">SUMPRODUCT('Communication Log'!E$5:E$7=2,'Communication Log'!B$5:B$7=F369)</f>
        <v>0</v>
      </c>
      <c r="Q369" s="69" t="n">
        <f aca="false">SUMPRODUCT('Communication Log'!E$5:E$7=3,'Communication Log'!B$5:B$7=F369)</f>
        <v>0</v>
      </c>
      <c r="R369" s="74"/>
      <c r="S369" s="71"/>
      <c r="T369" s="72" t="s">
        <v>84</v>
      </c>
      <c r="U369" s="73"/>
      <c r="V369" s="73"/>
      <c r="W369" s="64"/>
      <c r="X369" s="72" t="s">
        <v>84</v>
      </c>
      <c r="Y369" s="73"/>
      <c r="Z369" s="74"/>
      <c r="AA369" s="76"/>
      <c r="AB369" s="73"/>
      <c r="AC369" s="73"/>
      <c r="AD369" s="73"/>
      <c r="CY369" s="0"/>
      <c r="CZ369" s="0"/>
      <c r="DA369" s="0"/>
      <c r="DB369" s="0"/>
    </row>
    <row r="370" customFormat="false" ht="12.95" hidden="false" customHeight="true" outlineLevel="0" collapsed="false">
      <c r="A370" s="59"/>
      <c r="B370" s="60" t="n">
        <f aca="false">RANK(C370,C$4:C$504)</f>
        <v>6</v>
      </c>
      <c r="C370" s="61" t="n">
        <f aca="false">IF(AND(A370&gt;4,A370&lt;7),H370,0)</f>
        <v>0</v>
      </c>
      <c r="D370" s="62" t="str">
        <f aca="false">IF(A370&gt;6,'Sales Stage Names'!B$11,IF(A370&gt;5,'Sales Stage Names'!B$10,IF(A370&gt;4,'Sales Stage Names'!B$9,IF(A370&gt;3,'Sales Stage Names'!B$8,IF(A370&gt;2,'Sales Stage Names'!B$7,IF(A370&gt;1,'Sales Stage Names'!B$6,IF(A370&gt;0,'Sales Stage Names'!B$5,IF(A370="",'Sales Stage Names'!B$2,IF(A370&gt;-1,'Sales Stage Names'!B$4,'Sales Stage Names'!B$3)))))))))</f>
        <v>Not Assigned</v>
      </c>
      <c r="E370" s="63" t="str">
        <f aca="false">IF(A370&gt;6,"Customer",IF(A370&gt;1,"Target",IF(A370="","T",IF(A370&gt;0,"Dormant","Disqualified"))))</f>
        <v>T</v>
      </c>
      <c r="F370" s="64"/>
      <c r="G370" s="65" t="str">
        <f aca="false">IF((R370&lt;Dashboard!$M$1),"Yes","No")</f>
        <v>Yes</v>
      </c>
      <c r="H370" s="61" t="n">
        <f aca="false">I370/100*J370</f>
        <v>0</v>
      </c>
      <c r="I370" s="59"/>
      <c r="J370" s="61" t="n">
        <f aca="false">K370*L370</f>
        <v>0</v>
      </c>
      <c r="K370" s="66"/>
      <c r="L370" s="67"/>
      <c r="M370" s="59"/>
      <c r="N370" s="68"/>
      <c r="O370" s="69" t="n">
        <f aca="false">SUMPRODUCT('Communication Log'!E$5:E$7=1,'Communication Log'!B$5:B$7=F370)</f>
        <v>0</v>
      </c>
      <c r="P370" s="69" t="n">
        <f aca="false">SUMPRODUCT('Communication Log'!E$5:E$7=2,'Communication Log'!B$5:B$7=F370)</f>
        <v>0</v>
      </c>
      <c r="Q370" s="69" t="n">
        <f aca="false">SUMPRODUCT('Communication Log'!E$5:E$7=3,'Communication Log'!B$5:B$7=F370)</f>
        <v>0</v>
      </c>
      <c r="R370" s="74"/>
      <c r="S370" s="71"/>
      <c r="T370" s="72" t="s">
        <v>84</v>
      </c>
      <c r="U370" s="73"/>
      <c r="V370" s="73"/>
      <c r="W370" s="64"/>
      <c r="X370" s="72" t="s">
        <v>84</v>
      </c>
      <c r="Y370" s="73"/>
      <c r="Z370" s="74"/>
      <c r="AA370" s="76"/>
      <c r="AB370" s="73"/>
      <c r="AC370" s="73"/>
      <c r="AD370" s="73"/>
      <c r="CY370" s="0"/>
      <c r="CZ370" s="0"/>
      <c r="DA370" s="0"/>
      <c r="DB370" s="0"/>
    </row>
    <row r="371" customFormat="false" ht="12.95" hidden="false" customHeight="true" outlineLevel="0" collapsed="false">
      <c r="A371" s="59"/>
      <c r="B371" s="60" t="n">
        <f aca="false">RANK(C371,C$4:C$504)</f>
        <v>6</v>
      </c>
      <c r="C371" s="61" t="n">
        <f aca="false">IF(AND(A371&gt;4,A371&lt;7),H371,0)</f>
        <v>0</v>
      </c>
      <c r="D371" s="62" t="str">
        <f aca="false">IF(A371&gt;6,'Sales Stage Names'!B$11,IF(A371&gt;5,'Sales Stage Names'!B$10,IF(A371&gt;4,'Sales Stage Names'!B$9,IF(A371&gt;3,'Sales Stage Names'!B$8,IF(A371&gt;2,'Sales Stage Names'!B$7,IF(A371&gt;1,'Sales Stage Names'!B$6,IF(A371&gt;0,'Sales Stage Names'!B$5,IF(A371="",'Sales Stage Names'!B$2,IF(A371&gt;-1,'Sales Stage Names'!B$4,'Sales Stage Names'!B$3)))))))))</f>
        <v>Not Assigned</v>
      </c>
      <c r="E371" s="63" t="str">
        <f aca="false">IF(A371&gt;6,"Customer",IF(A371&gt;1,"Target",IF(A371="","T",IF(A371&gt;0,"Dormant","Disqualified"))))</f>
        <v>T</v>
      </c>
      <c r="F371" s="64"/>
      <c r="G371" s="65" t="str">
        <f aca="false">IF((R371&lt;Dashboard!$M$1),"Yes","No")</f>
        <v>Yes</v>
      </c>
      <c r="H371" s="61" t="n">
        <f aca="false">I371/100*J371</f>
        <v>0</v>
      </c>
      <c r="I371" s="59"/>
      <c r="J371" s="61" t="n">
        <f aca="false">K371*L371</f>
        <v>0</v>
      </c>
      <c r="K371" s="66"/>
      <c r="L371" s="67"/>
      <c r="M371" s="59"/>
      <c r="N371" s="68"/>
      <c r="O371" s="69" t="n">
        <f aca="false">SUMPRODUCT('Communication Log'!E$5:E$7=1,'Communication Log'!B$5:B$7=F371)</f>
        <v>0</v>
      </c>
      <c r="P371" s="69" t="n">
        <f aca="false">SUMPRODUCT('Communication Log'!E$5:E$7=2,'Communication Log'!B$5:B$7=F371)</f>
        <v>0</v>
      </c>
      <c r="Q371" s="69" t="n">
        <f aca="false">SUMPRODUCT('Communication Log'!E$5:E$7=3,'Communication Log'!B$5:B$7=F371)</f>
        <v>0</v>
      </c>
      <c r="R371" s="74"/>
      <c r="S371" s="71"/>
      <c r="T371" s="72" t="s">
        <v>84</v>
      </c>
      <c r="U371" s="73"/>
      <c r="V371" s="73"/>
      <c r="W371" s="64"/>
      <c r="X371" s="72" t="s">
        <v>84</v>
      </c>
      <c r="Y371" s="73"/>
      <c r="Z371" s="74"/>
      <c r="AA371" s="76"/>
      <c r="AB371" s="73"/>
      <c r="AC371" s="73"/>
      <c r="AD371" s="73"/>
      <c r="CY371" s="0"/>
      <c r="CZ371" s="0"/>
      <c r="DA371" s="0"/>
      <c r="DB371" s="0"/>
    </row>
    <row r="372" customFormat="false" ht="12.95" hidden="false" customHeight="true" outlineLevel="0" collapsed="false">
      <c r="A372" s="59"/>
      <c r="B372" s="60" t="n">
        <f aca="false">RANK(C372,C$4:C$504)</f>
        <v>6</v>
      </c>
      <c r="C372" s="61" t="n">
        <f aca="false">IF(AND(A372&gt;4,A372&lt;7),H372,0)</f>
        <v>0</v>
      </c>
      <c r="D372" s="62" t="str">
        <f aca="false">IF(A372&gt;6,'Sales Stage Names'!B$11,IF(A372&gt;5,'Sales Stage Names'!B$10,IF(A372&gt;4,'Sales Stage Names'!B$9,IF(A372&gt;3,'Sales Stage Names'!B$8,IF(A372&gt;2,'Sales Stage Names'!B$7,IF(A372&gt;1,'Sales Stage Names'!B$6,IF(A372&gt;0,'Sales Stage Names'!B$5,IF(A372="",'Sales Stage Names'!B$2,IF(A372&gt;-1,'Sales Stage Names'!B$4,'Sales Stage Names'!B$3)))))))))</f>
        <v>Not Assigned</v>
      </c>
      <c r="E372" s="63" t="str">
        <f aca="false">IF(A372&gt;6,"Customer",IF(A372&gt;1,"Target",IF(A372="","T",IF(A372&gt;0,"Dormant","Disqualified"))))</f>
        <v>T</v>
      </c>
      <c r="F372" s="64"/>
      <c r="G372" s="65" t="str">
        <f aca="false">IF((R372&lt;Dashboard!$M$1),"Yes","No")</f>
        <v>Yes</v>
      </c>
      <c r="H372" s="61" t="n">
        <f aca="false">I372/100*J372</f>
        <v>0</v>
      </c>
      <c r="I372" s="59"/>
      <c r="J372" s="61" t="n">
        <f aca="false">K372*L372</f>
        <v>0</v>
      </c>
      <c r="K372" s="66"/>
      <c r="L372" s="67"/>
      <c r="M372" s="59"/>
      <c r="N372" s="68"/>
      <c r="O372" s="69" t="n">
        <f aca="false">SUMPRODUCT('Communication Log'!E$5:E$7=1,'Communication Log'!B$5:B$7=F372)</f>
        <v>0</v>
      </c>
      <c r="P372" s="69" t="n">
        <f aca="false">SUMPRODUCT('Communication Log'!E$5:E$7=2,'Communication Log'!B$5:B$7=F372)</f>
        <v>0</v>
      </c>
      <c r="Q372" s="69" t="n">
        <f aca="false">SUMPRODUCT('Communication Log'!E$5:E$7=3,'Communication Log'!B$5:B$7=F372)</f>
        <v>0</v>
      </c>
      <c r="R372" s="74"/>
      <c r="S372" s="71"/>
      <c r="T372" s="72" t="s">
        <v>84</v>
      </c>
      <c r="U372" s="73"/>
      <c r="V372" s="73"/>
      <c r="W372" s="64"/>
      <c r="X372" s="72" t="s">
        <v>84</v>
      </c>
      <c r="Y372" s="73"/>
      <c r="Z372" s="74"/>
      <c r="AA372" s="76"/>
      <c r="AB372" s="73"/>
      <c r="AC372" s="73"/>
      <c r="AD372" s="73"/>
      <c r="CY372" s="0"/>
      <c r="CZ372" s="0"/>
      <c r="DA372" s="0"/>
      <c r="DB372" s="0"/>
    </row>
    <row r="373" customFormat="false" ht="12.95" hidden="false" customHeight="true" outlineLevel="0" collapsed="false">
      <c r="A373" s="59"/>
      <c r="B373" s="60" t="n">
        <f aca="false">RANK(C373,C$4:C$504)</f>
        <v>6</v>
      </c>
      <c r="C373" s="61" t="n">
        <f aca="false">IF(AND(A373&gt;4,A373&lt;7),H373,0)</f>
        <v>0</v>
      </c>
      <c r="D373" s="62" t="str">
        <f aca="false">IF(A373&gt;6,'Sales Stage Names'!B$11,IF(A373&gt;5,'Sales Stage Names'!B$10,IF(A373&gt;4,'Sales Stage Names'!B$9,IF(A373&gt;3,'Sales Stage Names'!B$8,IF(A373&gt;2,'Sales Stage Names'!B$7,IF(A373&gt;1,'Sales Stage Names'!B$6,IF(A373&gt;0,'Sales Stage Names'!B$5,IF(A373="",'Sales Stage Names'!B$2,IF(A373&gt;-1,'Sales Stage Names'!B$4,'Sales Stage Names'!B$3)))))))))</f>
        <v>Not Assigned</v>
      </c>
      <c r="E373" s="63" t="str">
        <f aca="false">IF(A373&gt;6,"Customer",IF(A373&gt;1,"Target",IF(A373="","T",IF(A373&gt;0,"Dormant","Disqualified"))))</f>
        <v>T</v>
      </c>
      <c r="F373" s="64"/>
      <c r="G373" s="65" t="str">
        <f aca="false">IF((R373&lt;Dashboard!$M$1),"Yes","No")</f>
        <v>Yes</v>
      </c>
      <c r="H373" s="61" t="n">
        <f aca="false">I373/100*J373</f>
        <v>0</v>
      </c>
      <c r="I373" s="59"/>
      <c r="J373" s="61" t="n">
        <f aca="false">K373*L373</f>
        <v>0</v>
      </c>
      <c r="K373" s="66"/>
      <c r="L373" s="67"/>
      <c r="M373" s="59"/>
      <c r="N373" s="68"/>
      <c r="O373" s="69" t="n">
        <f aca="false">SUMPRODUCT('Communication Log'!E$5:E$7=1,'Communication Log'!B$5:B$7=F373)</f>
        <v>0</v>
      </c>
      <c r="P373" s="69" t="n">
        <f aca="false">SUMPRODUCT('Communication Log'!E$5:E$7=2,'Communication Log'!B$5:B$7=F373)</f>
        <v>0</v>
      </c>
      <c r="Q373" s="69" t="n">
        <f aca="false">SUMPRODUCT('Communication Log'!E$5:E$7=3,'Communication Log'!B$5:B$7=F373)</f>
        <v>0</v>
      </c>
      <c r="R373" s="74"/>
      <c r="S373" s="71"/>
      <c r="T373" s="72" t="s">
        <v>84</v>
      </c>
      <c r="U373" s="73"/>
      <c r="V373" s="73"/>
      <c r="W373" s="64"/>
      <c r="X373" s="72" t="s">
        <v>84</v>
      </c>
      <c r="Y373" s="73"/>
      <c r="Z373" s="74"/>
      <c r="AA373" s="76"/>
      <c r="AB373" s="73"/>
      <c r="AC373" s="73"/>
      <c r="AD373" s="73"/>
      <c r="CY373" s="0"/>
      <c r="CZ373" s="0"/>
      <c r="DA373" s="0"/>
      <c r="DB373" s="0"/>
    </row>
    <row r="374" customFormat="false" ht="12.95" hidden="false" customHeight="true" outlineLevel="0" collapsed="false">
      <c r="A374" s="59"/>
      <c r="B374" s="60" t="n">
        <f aca="false">RANK(C374,C$4:C$504)</f>
        <v>6</v>
      </c>
      <c r="C374" s="61" t="n">
        <f aca="false">IF(AND(A374&gt;4,A374&lt;7),H374,0)</f>
        <v>0</v>
      </c>
      <c r="D374" s="62" t="str">
        <f aca="false">IF(A374&gt;6,'Sales Stage Names'!B$11,IF(A374&gt;5,'Sales Stage Names'!B$10,IF(A374&gt;4,'Sales Stage Names'!B$9,IF(A374&gt;3,'Sales Stage Names'!B$8,IF(A374&gt;2,'Sales Stage Names'!B$7,IF(A374&gt;1,'Sales Stage Names'!B$6,IF(A374&gt;0,'Sales Stage Names'!B$5,IF(A374="",'Sales Stage Names'!B$2,IF(A374&gt;-1,'Sales Stage Names'!B$4,'Sales Stage Names'!B$3)))))))))</f>
        <v>Not Assigned</v>
      </c>
      <c r="E374" s="63" t="str">
        <f aca="false">IF(A374&gt;6,"Customer",IF(A374&gt;1,"Target",IF(A374="","T",IF(A374&gt;0,"Dormant","Disqualified"))))</f>
        <v>T</v>
      </c>
      <c r="F374" s="64"/>
      <c r="G374" s="65" t="str">
        <f aca="false">IF((R374&lt;Dashboard!$M$1),"Yes","No")</f>
        <v>Yes</v>
      </c>
      <c r="H374" s="61" t="n">
        <f aca="false">I374/100*J374</f>
        <v>0</v>
      </c>
      <c r="I374" s="59"/>
      <c r="J374" s="61" t="n">
        <f aca="false">K374*L374</f>
        <v>0</v>
      </c>
      <c r="K374" s="66"/>
      <c r="L374" s="67"/>
      <c r="M374" s="59"/>
      <c r="N374" s="68"/>
      <c r="O374" s="69" t="n">
        <f aca="false">SUMPRODUCT('Communication Log'!E$5:E$7=1,'Communication Log'!B$5:B$7=F374)</f>
        <v>0</v>
      </c>
      <c r="P374" s="69" t="n">
        <f aca="false">SUMPRODUCT('Communication Log'!E$5:E$7=2,'Communication Log'!B$5:B$7=F374)</f>
        <v>0</v>
      </c>
      <c r="Q374" s="69" t="n">
        <f aca="false">SUMPRODUCT('Communication Log'!E$5:E$7=3,'Communication Log'!B$5:B$7=F374)</f>
        <v>0</v>
      </c>
      <c r="R374" s="74"/>
      <c r="S374" s="71"/>
      <c r="T374" s="72" t="s">
        <v>84</v>
      </c>
      <c r="U374" s="73"/>
      <c r="V374" s="73"/>
      <c r="W374" s="64"/>
      <c r="X374" s="72" t="s">
        <v>84</v>
      </c>
      <c r="Y374" s="73"/>
      <c r="Z374" s="74"/>
      <c r="AA374" s="76"/>
      <c r="AB374" s="73"/>
      <c r="AC374" s="73"/>
      <c r="AD374" s="73"/>
      <c r="CY374" s="0"/>
      <c r="CZ374" s="0"/>
      <c r="DA374" s="0"/>
      <c r="DB374" s="0"/>
    </row>
    <row r="375" customFormat="false" ht="12.95" hidden="false" customHeight="true" outlineLevel="0" collapsed="false">
      <c r="A375" s="59"/>
      <c r="B375" s="60" t="n">
        <f aca="false">RANK(C375,C$4:C$504)</f>
        <v>6</v>
      </c>
      <c r="C375" s="61" t="n">
        <f aca="false">IF(AND(A375&gt;4,A375&lt;7),H375,0)</f>
        <v>0</v>
      </c>
      <c r="D375" s="62" t="str">
        <f aca="false">IF(A375&gt;6,'Sales Stage Names'!B$11,IF(A375&gt;5,'Sales Stage Names'!B$10,IF(A375&gt;4,'Sales Stage Names'!B$9,IF(A375&gt;3,'Sales Stage Names'!B$8,IF(A375&gt;2,'Sales Stage Names'!B$7,IF(A375&gt;1,'Sales Stage Names'!B$6,IF(A375&gt;0,'Sales Stage Names'!B$5,IF(A375="",'Sales Stage Names'!B$2,IF(A375&gt;-1,'Sales Stage Names'!B$4,'Sales Stage Names'!B$3)))))))))</f>
        <v>Not Assigned</v>
      </c>
      <c r="E375" s="63" t="str">
        <f aca="false">IF(A375&gt;6,"Customer",IF(A375&gt;1,"Target",IF(A375="","T",IF(A375&gt;0,"Dormant","Disqualified"))))</f>
        <v>T</v>
      </c>
      <c r="F375" s="64"/>
      <c r="G375" s="65" t="str">
        <f aca="false">IF((R375&lt;Dashboard!$M$1),"Yes","No")</f>
        <v>Yes</v>
      </c>
      <c r="H375" s="61" t="n">
        <f aca="false">I375/100*J375</f>
        <v>0</v>
      </c>
      <c r="I375" s="59"/>
      <c r="J375" s="61" t="n">
        <f aca="false">K375*L375</f>
        <v>0</v>
      </c>
      <c r="K375" s="66"/>
      <c r="L375" s="67"/>
      <c r="M375" s="59"/>
      <c r="N375" s="68"/>
      <c r="O375" s="69" t="n">
        <f aca="false">SUMPRODUCT('Communication Log'!E$5:E$7=1,'Communication Log'!B$5:B$7=F375)</f>
        <v>0</v>
      </c>
      <c r="P375" s="69" t="n">
        <f aca="false">SUMPRODUCT('Communication Log'!E$5:E$7=2,'Communication Log'!B$5:B$7=F375)</f>
        <v>0</v>
      </c>
      <c r="Q375" s="69" t="n">
        <f aca="false">SUMPRODUCT('Communication Log'!E$5:E$7=3,'Communication Log'!B$5:B$7=F375)</f>
        <v>0</v>
      </c>
      <c r="R375" s="74"/>
      <c r="S375" s="71"/>
      <c r="T375" s="72" t="s">
        <v>84</v>
      </c>
      <c r="U375" s="73"/>
      <c r="V375" s="73"/>
      <c r="W375" s="64"/>
      <c r="X375" s="72" t="s">
        <v>84</v>
      </c>
      <c r="Y375" s="73"/>
      <c r="Z375" s="74"/>
      <c r="AA375" s="76"/>
      <c r="AB375" s="73"/>
      <c r="AC375" s="73"/>
      <c r="AD375" s="73"/>
      <c r="CY375" s="0"/>
      <c r="CZ375" s="0"/>
      <c r="DA375" s="0"/>
      <c r="DB375" s="0"/>
    </row>
    <row r="376" customFormat="false" ht="12.95" hidden="false" customHeight="true" outlineLevel="0" collapsed="false">
      <c r="A376" s="59"/>
      <c r="B376" s="60" t="n">
        <f aca="false">RANK(C376,C$4:C$504)</f>
        <v>6</v>
      </c>
      <c r="C376" s="61" t="n">
        <f aca="false">IF(AND(A376&gt;4,A376&lt;7),H376,0)</f>
        <v>0</v>
      </c>
      <c r="D376" s="62" t="str">
        <f aca="false">IF(A376&gt;6,'Sales Stage Names'!B$11,IF(A376&gt;5,'Sales Stage Names'!B$10,IF(A376&gt;4,'Sales Stage Names'!B$9,IF(A376&gt;3,'Sales Stage Names'!B$8,IF(A376&gt;2,'Sales Stage Names'!B$7,IF(A376&gt;1,'Sales Stage Names'!B$6,IF(A376&gt;0,'Sales Stage Names'!B$5,IF(A376="",'Sales Stage Names'!B$2,IF(A376&gt;-1,'Sales Stage Names'!B$4,'Sales Stage Names'!B$3)))))))))</f>
        <v>Not Assigned</v>
      </c>
      <c r="E376" s="63" t="str">
        <f aca="false">IF(A376&gt;6,"Customer",IF(A376&gt;1,"Target",IF(A376="","T",IF(A376&gt;0,"Dormant","Disqualified"))))</f>
        <v>T</v>
      </c>
      <c r="F376" s="64"/>
      <c r="G376" s="65" t="str">
        <f aca="false">IF((R376&lt;Dashboard!$M$1),"Yes","No")</f>
        <v>Yes</v>
      </c>
      <c r="H376" s="61" t="n">
        <f aca="false">I376/100*J376</f>
        <v>0</v>
      </c>
      <c r="I376" s="59"/>
      <c r="J376" s="61" t="n">
        <f aca="false">K376*L376</f>
        <v>0</v>
      </c>
      <c r="K376" s="66"/>
      <c r="L376" s="67"/>
      <c r="M376" s="59"/>
      <c r="N376" s="68"/>
      <c r="O376" s="69" t="n">
        <f aca="false">SUMPRODUCT('Communication Log'!E$5:E$7=1,'Communication Log'!B$5:B$7=F376)</f>
        <v>0</v>
      </c>
      <c r="P376" s="69" t="n">
        <f aca="false">SUMPRODUCT('Communication Log'!E$5:E$7=2,'Communication Log'!B$5:B$7=F376)</f>
        <v>0</v>
      </c>
      <c r="Q376" s="69" t="n">
        <f aca="false">SUMPRODUCT('Communication Log'!E$5:E$7=3,'Communication Log'!B$5:B$7=F376)</f>
        <v>0</v>
      </c>
      <c r="R376" s="74"/>
      <c r="S376" s="71"/>
      <c r="T376" s="72" t="s">
        <v>84</v>
      </c>
      <c r="U376" s="73"/>
      <c r="V376" s="73"/>
      <c r="W376" s="64"/>
      <c r="X376" s="72" t="s">
        <v>84</v>
      </c>
      <c r="Y376" s="73"/>
      <c r="Z376" s="74"/>
      <c r="AA376" s="76"/>
      <c r="AB376" s="73"/>
      <c r="AC376" s="73"/>
      <c r="AD376" s="73"/>
      <c r="CY376" s="0"/>
      <c r="CZ376" s="0"/>
      <c r="DA376" s="0"/>
      <c r="DB376" s="0"/>
    </row>
    <row r="377" customFormat="false" ht="12.95" hidden="false" customHeight="true" outlineLevel="0" collapsed="false">
      <c r="A377" s="59"/>
      <c r="B377" s="60" t="n">
        <f aca="false">RANK(C377,C$4:C$504)</f>
        <v>6</v>
      </c>
      <c r="C377" s="61" t="n">
        <f aca="false">IF(AND(A377&gt;4,A377&lt;7),H377,0)</f>
        <v>0</v>
      </c>
      <c r="D377" s="62" t="str">
        <f aca="false">IF(A377&gt;6,'Sales Stage Names'!B$11,IF(A377&gt;5,'Sales Stage Names'!B$10,IF(A377&gt;4,'Sales Stage Names'!B$9,IF(A377&gt;3,'Sales Stage Names'!B$8,IF(A377&gt;2,'Sales Stage Names'!B$7,IF(A377&gt;1,'Sales Stage Names'!B$6,IF(A377&gt;0,'Sales Stage Names'!B$5,IF(A377="",'Sales Stage Names'!B$2,IF(A377&gt;-1,'Sales Stage Names'!B$4,'Sales Stage Names'!B$3)))))))))</f>
        <v>Not Assigned</v>
      </c>
      <c r="E377" s="63" t="str">
        <f aca="false">IF(A377&gt;6,"Customer",IF(A377&gt;1,"Target",IF(A377="","T",IF(A377&gt;0,"Dormant","Disqualified"))))</f>
        <v>T</v>
      </c>
      <c r="F377" s="64"/>
      <c r="G377" s="65" t="str">
        <f aca="false">IF((R377&lt;Dashboard!$M$1),"Yes","No")</f>
        <v>Yes</v>
      </c>
      <c r="H377" s="61" t="n">
        <f aca="false">I377/100*J377</f>
        <v>0</v>
      </c>
      <c r="I377" s="59"/>
      <c r="J377" s="61" t="n">
        <f aca="false">K377*L377</f>
        <v>0</v>
      </c>
      <c r="K377" s="66"/>
      <c r="L377" s="67"/>
      <c r="M377" s="59"/>
      <c r="N377" s="68"/>
      <c r="O377" s="69" t="n">
        <f aca="false">SUMPRODUCT('Communication Log'!E$5:E$7=1,'Communication Log'!B$5:B$7=F377)</f>
        <v>0</v>
      </c>
      <c r="P377" s="69" t="n">
        <f aca="false">SUMPRODUCT('Communication Log'!E$5:E$7=2,'Communication Log'!B$5:B$7=F377)</f>
        <v>0</v>
      </c>
      <c r="Q377" s="69" t="n">
        <f aca="false">SUMPRODUCT('Communication Log'!E$5:E$7=3,'Communication Log'!B$5:B$7=F377)</f>
        <v>0</v>
      </c>
      <c r="R377" s="74"/>
      <c r="S377" s="71"/>
      <c r="T377" s="72" t="s">
        <v>84</v>
      </c>
      <c r="U377" s="73"/>
      <c r="V377" s="73"/>
      <c r="W377" s="64"/>
      <c r="X377" s="72" t="s">
        <v>84</v>
      </c>
      <c r="Y377" s="73"/>
      <c r="Z377" s="74"/>
      <c r="AA377" s="76"/>
      <c r="AB377" s="73"/>
      <c r="AC377" s="73"/>
      <c r="AD377" s="73"/>
      <c r="CY377" s="0"/>
      <c r="CZ377" s="0"/>
      <c r="DA377" s="0"/>
      <c r="DB377" s="0"/>
    </row>
    <row r="378" customFormat="false" ht="12.95" hidden="false" customHeight="true" outlineLevel="0" collapsed="false">
      <c r="A378" s="59"/>
      <c r="B378" s="60" t="n">
        <f aca="false">RANK(C378,C$4:C$504)</f>
        <v>6</v>
      </c>
      <c r="C378" s="61" t="n">
        <f aca="false">IF(AND(A378&gt;4,A378&lt;7),H378,0)</f>
        <v>0</v>
      </c>
      <c r="D378" s="62" t="str">
        <f aca="false">IF(A378&gt;6,'Sales Stage Names'!B$11,IF(A378&gt;5,'Sales Stage Names'!B$10,IF(A378&gt;4,'Sales Stage Names'!B$9,IF(A378&gt;3,'Sales Stage Names'!B$8,IF(A378&gt;2,'Sales Stage Names'!B$7,IF(A378&gt;1,'Sales Stage Names'!B$6,IF(A378&gt;0,'Sales Stage Names'!B$5,IF(A378="",'Sales Stage Names'!B$2,IF(A378&gt;-1,'Sales Stage Names'!B$4,'Sales Stage Names'!B$3)))))))))</f>
        <v>Not Assigned</v>
      </c>
      <c r="E378" s="63" t="str">
        <f aca="false">IF(A378&gt;6,"Customer",IF(A378&gt;1,"Target",IF(A378="","T",IF(A378&gt;0,"Dormant","Disqualified"))))</f>
        <v>T</v>
      </c>
      <c r="F378" s="64"/>
      <c r="G378" s="65" t="str">
        <f aca="false">IF((R378&lt;Dashboard!$M$1),"Yes","No")</f>
        <v>Yes</v>
      </c>
      <c r="H378" s="61" t="n">
        <f aca="false">I378/100*J378</f>
        <v>0</v>
      </c>
      <c r="I378" s="59"/>
      <c r="J378" s="61" t="n">
        <f aca="false">K378*L378</f>
        <v>0</v>
      </c>
      <c r="K378" s="66"/>
      <c r="L378" s="67"/>
      <c r="M378" s="59"/>
      <c r="N378" s="68"/>
      <c r="O378" s="69" t="n">
        <f aca="false">SUMPRODUCT('Communication Log'!E$5:E$7=1,'Communication Log'!B$5:B$7=F378)</f>
        <v>0</v>
      </c>
      <c r="P378" s="69" t="n">
        <f aca="false">SUMPRODUCT('Communication Log'!E$5:E$7=2,'Communication Log'!B$5:B$7=F378)</f>
        <v>0</v>
      </c>
      <c r="Q378" s="69" t="n">
        <f aca="false">SUMPRODUCT('Communication Log'!E$5:E$7=3,'Communication Log'!B$5:B$7=F378)</f>
        <v>0</v>
      </c>
      <c r="R378" s="74"/>
      <c r="S378" s="71"/>
      <c r="T378" s="72" t="s">
        <v>84</v>
      </c>
      <c r="U378" s="73"/>
      <c r="V378" s="73"/>
      <c r="W378" s="64"/>
      <c r="X378" s="72" t="s">
        <v>84</v>
      </c>
      <c r="Y378" s="73"/>
      <c r="Z378" s="74"/>
      <c r="AA378" s="76"/>
      <c r="AB378" s="73"/>
      <c r="AC378" s="73"/>
      <c r="AD378" s="73"/>
      <c r="CY378" s="0"/>
      <c r="CZ378" s="0"/>
      <c r="DA378" s="0"/>
      <c r="DB378" s="0"/>
    </row>
    <row r="379" customFormat="false" ht="12.95" hidden="false" customHeight="true" outlineLevel="0" collapsed="false">
      <c r="A379" s="59"/>
      <c r="B379" s="60" t="n">
        <f aca="false">RANK(C379,C$4:C$504)</f>
        <v>6</v>
      </c>
      <c r="C379" s="61" t="n">
        <f aca="false">IF(AND(A379&gt;4,A379&lt;7),H379,0)</f>
        <v>0</v>
      </c>
      <c r="D379" s="62" t="str">
        <f aca="false">IF(A379&gt;6,'Sales Stage Names'!B$11,IF(A379&gt;5,'Sales Stage Names'!B$10,IF(A379&gt;4,'Sales Stage Names'!B$9,IF(A379&gt;3,'Sales Stage Names'!B$8,IF(A379&gt;2,'Sales Stage Names'!B$7,IF(A379&gt;1,'Sales Stage Names'!B$6,IF(A379&gt;0,'Sales Stage Names'!B$5,IF(A379="",'Sales Stage Names'!B$2,IF(A379&gt;-1,'Sales Stage Names'!B$4,'Sales Stage Names'!B$3)))))))))</f>
        <v>Not Assigned</v>
      </c>
      <c r="E379" s="63" t="str">
        <f aca="false">IF(A379&gt;6,"Customer",IF(A379&gt;1,"Target",IF(A379="","T",IF(A379&gt;0,"Dormant","Disqualified"))))</f>
        <v>T</v>
      </c>
      <c r="F379" s="64"/>
      <c r="G379" s="65" t="str">
        <f aca="false">IF((R379&lt;Dashboard!$M$1),"Yes","No")</f>
        <v>Yes</v>
      </c>
      <c r="H379" s="61" t="n">
        <f aca="false">I379/100*J379</f>
        <v>0</v>
      </c>
      <c r="I379" s="59"/>
      <c r="J379" s="61" t="n">
        <f aca="false">K379*L379</f>
        <v>0</v>
      </c>
      <c r="K379" s="66"/>
      <c r="L379" s="67"/>
      <c r="M379" s="59"/>
      <c r="N379" s="68"/>
      <c r="O379" s="69" t="n">
        <f aca="false">SUMPRODUCT('Communication Log'!E$5:E$7=1,'Communication Log'!B$5:B$7=F379)</f>
        <v>0</v>
      </c>
      <c r="P379" s="69" t="n">
        <f aca="false">SUMPRODUCT('Communication Log'!E$5:E$7=2,'Communication Log'!B$5:B$7=F379)</f>
        <v>0</v>
      </c>
      <c r="Q379" s="69" t="n">
        <f aca="false">SUMPRODUCT('Communication Log'!E$5:E$7=3,'Communication Log'!B$5:B$7=F379)</f>
        <v>0</v>
      </c>
      <c r="R379" s="74"/>
      <c r="S379" s="71"/>
      <c r="T379" s="72" t="s">
        <v>84</v>
      </c>
      <c r="U379" s="73"/>
      <c r="V379" s="73"/>
      <c r="W379" s="64"/>
      <c r="X379" s="72" t="s">
        <v>84</v>
      </c>
      <c r="Y379" s="73"/>
      <c r="Z379" s="74"/>
      <c r="AA379" s="76"/>
      <c r="AB379" s="73"/>
      <c r="AC379" s="73"/>
      <c r="AD379" s="73"/>
      <c r="CY379" s="0"/>
      <c r="CZ379" s="0"/>
      <c r="DA379" s="0"/>
      <c r="DB379" s="0"/>
    </row>
    <row r="380" customFormat="false" ht="12.95" hidden="false" customHeight="true" outlineLevel="0" collapsed="false">
      <c r="A380" s="59"/>
      <c r="B380" s="60" t="n">
        <f aca="false">RANK(C380,C$4:C$504)</f>
        <v>6</v>
      </c>
      <c r="C380" s="61" t="n">
        <f aca="false">IF(AND(A380&gt;4,A380&lt;7),H380,0)</f>
        <v>0</v>
      </c>
      <c r="D380" s="62" t="str">
        <f aca="false">IF(A380&gt;6,'Sales Stage Names'!B$11,IF(A380&gt;5,'Sales Stage Names'!B$10,IF(A380&gt;4,'Sales Stage Names'!B$9,IF(A380&gt;3,'Sales Stage Names'!B$8,IF(A380&gt;2,'Sales Stage Names'!B$7,IF(A380&gt;1,'Sales Stage Names'!B$6,IF(A380&gt;0,'Sales Stage Names'!B$5,IF(A380="",'Sales Stage Names'!B$2,IF(A380&gt;-1,'Sales Stage Names'!B$4,'Sales Stage Names'!B$3)))))))))</f>
        <v>Not Assigned</v>
      </c>
      <c r="E380" s="63" t="str">
        <f aca="false">IF(A380&gt;6,"Customer",IF(A380&gt;1,"Target",IF(A380="","T",IF(A380&gt;0,"Dormant","Disqualified"))))</f>
        <v>T</v>
      </c>
      <c r="F380" s="64"/>
      <c r="G380" s="65" t="str">
        <f aca="false">IF((R380&lt;Dashboard!$M$1),"Yes","No")</f>
        <v>Yes</v>
      </c>
      <c r="H380" s="61" t="n">
        <f aca="false">I380/100*J380</f>
        <v>0</v>
      </c>
      <c r="I380" s="59"/>
      <c r="J380" s="61" t="n">
        <f aca="false">K380*L380</f>
        <v>0</v>
      </c>
      <c r="K380" s="66"/>
      <c r="L380" s="67"/>
      <c r="M380" s="59"/>
      <c r="N380" s="68"/>
      <c r="O380" s="69" t="n">
        <f aca="false">SUMPRODUCT('Communication Log'!E$5:E$7=1,'Communication Log'!B$5:B$7=F380)</f>
        <v>0</v>
      </c>
      <c r="P380" s="69" t="n">
        <f aca="false">SUMPRODUCT('Communication Log'!E$5:E$7=2,'Communication Log'!B$5:B$7=F380)</f>
        <v>0</v>
      </c>
      <c r="Q380" s="69" t="n">
        <f aca="false">SUMPRODUCT('Communication Log'!E$5:E$7=3,'Communication Log'!B$5:B$7=F380)</f>
        <v>0</v>
      </c>
      <c r="R380" s="74"/>
      <c r="S380" s="71"/>
      <c r="T380" s="72" t="s">
        <v>84</v>
      </c>
      <c r="U380" s="73"/>
      <c r="V380" s="73"/>
      <c r="W380" s="64"/>
      <c r="X380" s="72" t="s">
        <v>84</v>
      </c>
      <c r="Y380" s="73"/>
      <c r="Z380" s="74"/>
      <c r="AA380" s="76"/>
      <c r="AB380" s="73"/>
      <c r="AC380" s="73"/>
      <c r="AD380" s="73"/>
      <c r="CY380" s="0"/>
      <c r="CZ380" s="0"/>
      <c r="DA380" s="0"/>
      <c r="DB380" s="0"/>
    </row>
    <row r="381" customFormat="false" ht="12.95" hidden="false" customHeight="true" outlineLevel="0" collapsed="false">
      <c r="A381" s="59"/>
      <c r="B381" s="60" t="n">
        <f aca="false">RANK(C381,C$4:C$504)</f>
        <v>6</v>
      </c>
      <c r="C381" s="61" t="n">
        <f aca="false">IF(AND(A381&gt;4,A381&lt;7),H381,0)</f>
        <v>0</v>
      </c>
      <c r="D381" s="62" t="str">
        <f aca="false">IF(A381&gt;6,'Sales Stage Names'!B$11,IF(A381&gt;5,'Sales Stage Names'!B$10,IF(A381&gt;4,'Sales Stage Names'!B$9,IF(A381&gt;3,'Sales Stage Names'!B$8,IF(A381&gt;2,'Sales Stage Names'!B$7,IF(A381&gt;1,'Sales Stage Names'!B$6,IF(A381&gt;0,'Sales Stage Names'!B$5,IF(A381="",'Sales Stage Names'!B$2,IF(A381&gt;-1,'Sales Stage Names'!B$4,'Sales Stage Names'!B$3)))))))))</f>
        <v>Not Assigned</v>
      </c>
      <c r="E381" s="63" t="str">
        <f aca="false">IF(A381&gt;6,"Customer",IF(A381&gt;1,"Target",IF(A381="","T",IF(A381&gt;0,"Dormant","Disqualified"))))</f>
        <v>T</v>
      </c>
      <c r="F381" s="64"/>
      <c r="G381" s="65" t="str">
        <f aca="false">IF((R381&lt;Dashboard!$M$1),"Yes","No")</f>
        <v>Yes</v>
      </c>
      <c r="H381" s="61" t="n">
        <f aca="false">I381/100*J381</f>
        <v>0</v>
      </c>
      <c r="I381" s="59"/>
      <c r="J381" s="61" t="n">
        <f aca="false">K381*L381</f>
        <v>0</v>
      </c>
      <c r="K381" s="66"/>
      <c r="L381" s="67"/>
      <c r="M381" s="59"/>
      <c r="N381" s="68"/>
      <c r="O381" s="69" t="n">
        <f aca="false">SUMPRODUCT('Communication Log'!E$5:E$7=1,'Communication Log'!B$5:B$7=F381)</f>
        <v>0</v>
      </c>
      <c r="P381" s="69" t="n">
        <f aca="false">SUMPRODUCT('Communication Log'!E$5:E$7=2,'Communication Log'!B$5:B$7=F381)</f>
        <v>0</v>
      </c>
      <c r="Q381" s="69" t="n">
        <f aca="false">SUMPRODUCT('Communication Log'!E$5:E$7=3,'Communication Log'!B$5:B$7=F381)</f>
        <v>0</v>
      </c>
      <c r="R381" s="74"/>
      <c r="S381" s="71"/>
      <c r="T381" s="72" t="s">
        <v>84</v>
      </c>
      <c r="U381" s="73"/>
      <c r="V381" s="73"/>
      <c r="W381" s="64"/>
      <c r="X381" s="72" t="s">
        <v>84</v>
      </c>
      <c r="Y381" s="73"/>
      <c r="Z381" s="74"/>
      <c r="AA381" s="76"/>
      <c r="AB381" s="73"/>
      <c r="AC381" s="73"/>
      <c r="AD381" s="73"/>
      <c r="CY381" s="0"/>
      <c r="CZ381" s="0"/>
      <c r="DA381" s="0"/>
      <c r="DB381" s="0"/>
    </row>
    <row r="382" customFormat="false" ht="12.95" hidden="false" customHeight="true" outlineLevel="0" collapsed="false">
      <c r="A382" s="59"/>
      <c r="B382" s="60" t="n">
        <f aca="false">RANK(C382,C$4:C$504)</f>
        <v>6</v>
      </c>
      <c r="C382" s="61" t="n">
        <f aca="false">IF(AND(A382&gt;4,A382&lt;7),H382,0)</f>
        <v>0</v>
      </c>
      <c r="D382" s="62" t="str">
        <f aca="false">IF(A382&gt;6,'Sales Stage Names'!B$11,IF(A382&gt;5,'Sales Stage Names'!B$10,IF(A382&gt;4,'Sales Stage Names'!B$9,IF(A382&gt;3,'Sales Stage Names'!B$8,IF(A382&gt;2,'Sales Stage Names'!B$7,IF(A382&gt;1,'Sales Stage Names'!B$6,IF(A382&gt;0,'Sales Stage Names'!B$5,IF(A382="",'Sales Stage Names'!B$2,IF(A382&gt;-1,'Sales Stage Names'!B$4,'Sales Stage Names'!B$3)))))))))</f>
        <v>Not Assigned</v>
      </c>
      <c r="E382" s="63" t="str">
        <f aca="false">IF(A382&gt;6,"Customer",IF(A382&gt;1,"Target",IF(A382="","T",IF(A382&gt;0,"Dormant","Disqualified"))))</f>
        <v>T</v>
      </c>
      <c r="F382" s="64"/>
      <c r="G382" s="65" t="str">
        <f aca="false">IF((R382&lt;Dashboard!$M$1),"Yes","No")</f>
        <v>Yes</v>
      </c>
      <c r="H382" s="61" t="n">
        <f aca="false">I382/100*J382</f>
        <v>0</v>
      </c>
      <c r="I382" s="59"/>
      <c r="J382" s="61" t="n">
        <f aca="false">K382*L382</f>
        <v>0</v>
      </c>
      <c r="K382" s="66"/>
      <c r="L382" s="67"/>
      <c r="M382" s="59"/>
      <c r="N382" s="68"/>
      <c r="O382" s="69" t="n">
        <f aca="false">SUMPRODUCT('Communication Log'!E$5:E$7=1,'Communication Log'!B$5:B$7=F382)</f>
        <v>0</v>
      </c>
      <c r="P382" s="69" t="n">
        <f aca="false">SUMPRODUCT('Communication Log'!E$5:E$7=2,'Communication Log'!B$5:B$7=F382)</f>
        <v>0</v>
      </c>
      <c r="Q382" s="69" t="n">
        <f aca="false">SUMPRODUCT('Communication Log'!E$5:E$7=3,'Communication Log'!B$5:B$7=F382)</f>
        <v>0</v>
      </c>
      <c r="R382" s="74"/>
      <c r="S382" s="71"/>
      <c r="T382" s="72" t="s">
        <v>84</v>
      </c>
      <c r="U382" s="73"/>
      <c r="V382" s="73"/>
      <c r="W382" s="64"/>
      <c r="X382" s="72" t="s">
        <v>84</v>
      </c>
      <c r="Y382" s="73"/>
      <c r="Z382" s="74"/>
      <c r="AA382" s="76"/>
      <c r="AB382" s="73"/>
      <c r="AC382" s="73"/>
      <c r="AD382" s="73"/>
      <c r="CY382" s="0"/>
      <c r="CZ382" s="0"/>
      <c r="DA382" s="0"/>
      <c r="DB382" s="0"/>
    </row>
    <row r="383" customFormat="false" ht="12.95" hidden="false" customHeight="true" outlineLevel="0" collapsed="false">
      <c r="A383" s="59"/>
      <c r="B383" s="60" t="n">
        <f aca="false">RANK(C383,C$4:C$504)</f>
        <v>6</v>
      </c>
      <c r="C383" s="61" t="n">
        <f aca="false">IF(AND(A383&gt;4,A383&lt;7),H383,0)</f>
        <v>0</v>
      </c>
      <c r="D383" s="62" t="str">
        <f aca="false">IF(A383&gt;6,'Sales Stage Names'!B$11,IF(A383&gt;5,'Sales Stage Names'!B$10,IF(A383&gt;4,'Sales Stage Names'!B$9,IF(A383&gt;3,'Sales Stage Names'!B$8,IF(A383&gt;2,'Sales Stage Names'!B$7,IF(A383&gt;1,'Sales Stage Names'!B$6,IF(A383&gt;0,'Sales Stage Names'!B$5,IF(A383="",'Sales Stage Names'!B$2,IF(A383&gt;-1,'Sales Stage Names'!B$4,'Sales Stage Names'!B$3)))))))))</f>
        <v>Not Assigned</v>
      </c>
      <c r="E383" s="63" t="str">
        <f aca="false">IF(A383&gt;6,"Customer",IF(A383&gt;1,"Target",IF(A383="","T",IF(A383&gt;0,"Dormant","Disqualified"))))</f>
        <v>T</v>
      </c>
      <c r="F383" s="64"/>
      <c r="G383" s="65" t="str">
        <f aca="false">IF((R383&lt;Dashboard!$M$1),"Yes","No")</f>
        <v>Yes</v>
      </c>
      <c r="H383" s="61" t="n">
        <f aca="false">I383/100*J383</f>
        <v>0</v>
      </c>
      <c r="I383" s="59"/>
      <c r="J383" s="61" t="n">
        <f aca="false">K383*L383</f>
        <v>0</v>
      </c>
      <c r="K383" s="66"/>
      <c r="L383" s="67"/>
      <c r="M383" s="59"/>
      <c r="N383" s="68"/>
      <c r="O383" s="69" t="n">
        <f aca="false">SUMPRODUCT('Communication Log'!E$5:E$7=1,'Communication Log'!B$5:B$7=F383)</f>
        <v>0</v>
      </c>
      <c r="P383" s="69" t="n">
        <f aca="false">SUMPRODUCT('Communication Log'!E$5:E$7=2,'Communication Log'!B$5:B$7=F383)</f>
        <v>0</v>
      </c>
      <c r="Q383" s="69" t="n">
        <f aca="false">SUMPRODUCT('Communication Log'!E$5:E$7=3,'Communication Log'!B$5:B$7=F383)</f>
        <v>0</v>
      </c>
      <c r="R383" s="74"/>
      <c r="S383" s="71"/>
      <c r="T383" s="72" t="s">
        <v>84</v>
      </c>
      <c r="U383" s="73"/>
      <c r="V383" s="73"/>
      <c r="W383" s="64"/>
      <c r="X383" s="72" t="s">
        <v>84</v>
      </c>
      <c r="Y383" s="73"/>
      <c r="Z383" s="74"/>
      <c r="AA383" s="76"/>
      <c r="AB383" s="73"/>
      <c r="AC383" s="73"/>
      <c r="AD383" s="73"/>
      <c r="CY383" s="75" t="s">
        <v>127</v>
      </c>
      <c r="CZ383" s="75" t="s">
        <v>128</v>
      </c>
      <c r="DA383" s="75" t="s">
        <v>129</v>
      </c>
      <c r="DB383" s="75" t="s">
        <v>130</v>
      </c>
    </row>
    <row r="384" customFormat="false" ht="12.95" hidden="false" customHeight="true" outlineLevel="0" collapsed="false">
      <c r="A384" s="59"/>
      <c r="B384" s="60" t="n">
        <f aca="false">RANK(C384,C$4:C$504)</f>
        <v>6</v>
      </c>
      <c r="C384" s="61" t="n">
        <f aca="false">IF(AND(A384&gt;4,A384&lt;7),H384,0)</f>
        <v>0</v>
      </c>
      <c r="D384" s="62" t="str">
        <f aca="false">IF(A384&gt;6,'Sales Stage Names'!B$11,IF(A384&gt;5,'Sales Stage Names'!B$10,IF(A384&gt;4,'Sales Stage Names'!B$9,IF(A384&gt;3,'Sales Stage Names'!B$8,IF(A384&gt;2,'Sales Stage Names'!B$7,IF(A384&gt;1,'Sales Stage Names'!B$6,IF(A384&gt;0,'Sales Stage Names'!B$5,IF(A384="",'Sales Stage Names'!B$2,IF(A384&gt;-1,'Sales Stage Names'!B$4,'Sales Stage Names'!B$3)))))))))</f>
        <v>Not Assigned</v>
      </c>
      <c r="E384" s="63" t="str">
        <f aca="false">IF(A384&gt;6,"Customer",IF(A384&gt;1,"Target",IF(A384="","T",IF(A384&gt;0,"Dormant","Disqualified"))))</f>
        <v>T</v>
      </c>
      <c r="F384" s="64"/>
      <c r="G384" s="65" t="str">
        <f aca="false">IF((R384&lt;Dashboard!$M$1),"Yes","No")</f>
        <v>Yes</v>
      </c>
      <c r="H384" s="61" t="n">
        <f aca="false">I384/100*J384</f>
        <v>0</v>
      </c>
      <c r="I384" s="59"/>
      <c r="J384" s="61" t="n">
        <f aca="false">K384*L384</f>
        <v>0</v>
      </c>
      <c r="K384" s="66"/>
      <c r="L384" s="67"/>
      <c r="M384" s="59"/>
      <c r="N384" s="68"/>
      <c r="O384" s="69" t="n">
        <f aca="false">SUMPRODUCT('Communication Log'!E$5:E$7=1,'Communication Log'!B$5:B$7=F384)</f>
        <v>0</v>
      </c>
      <c r="P384" s="69" t="n">
        <f aca="false">SUMPRODUCT('Communication Log'!E$5:E$7=2,'Communication Log'!B$5:B$7=F384)</f>
        <v>0</v>
      </c>
      <c r="Q384" s="69" t="n">
        <f aca="false">SUMPRODUCT('Communication Log'!E$5:E$7=3,'Communication Log'!B$5:B$7=F384)</f>
        <v>0</v>
      </c>
      <c r="R384" s="74"/>
      <c r="S384" s="71"/>
      <c r="T384" s="72" t="s">
        <v>84</v>
      </c>
      <c r="U384" s="73"/>
      <c r="V384" s="73"/>
      <c r="W384" s="64"/>
      <c r="X384" s="72" t="s">
        <v>84</v>
      </c>
      <c r="Y384" s="73"/>
      <c r="Z384" s="74"/>
      <c r="AA384" s="76"/>
      <c r="AB384" s="73"/>
      <c r="AC384" s="73"/>
      <c r="AD384" s="73"/>
      <c r="CY384" s="0"/>
      <c r="CZ384" s="0"/>
      <c r="DA384" s="0"/>
      <c r="DB384" s="0"/>
    </row>
    <row r="385" customFormat="false" ht="12.95" hidden="false" customHeight="true" outlineLevel="0" collapsed="false">
      <c r="A385" s="59"/>
      <c r="B385" s="60" t="n">
        <f aca="false">RANK(C385,C$4:C$504)</f>
        <v>6</v>
      </c>
      <c r="C385" s="61" t="n">
        <f aca="false">IF(AND(A385&gt;4,A385&lt;7),H385,0)</f>
        <v>0</v>
      </c>
      <c r="D385" s="62" t="str">
        <f aca="false">IF(A385&gt;6,'Sales Stage Names'!B$11,IF(A385&gt;5,'Sales Stage Names'!B$10,IF(A385&gt;4,'Sales Stage Names'!B$9,IF(A385&gt;3,'Sales Stage Names'!B$8,IF(A385&gt;2,'Sales Stage Names'!B$7,IF(A385&gt;1,'Sales Stage Names'!B$6,IF(A385&gt;0,'Sales Stage Names'!B$5,IF(A385="",'Sales Stage Names'!B$2,IF(A385&gt;-1,'Sales Stage Names'!B$4,'Sales Stage Names'!B$3)))))))))</f>
        <v>Not Assigned</v>
      </c>
      <c r="E385" s="63" t="str">
        <f aca="false">IF(A385&gt;6,"Customer",IF(A385&gt;1,"Target",IF(A385="","T",IF(A385&gt;0,"Dormant","Disqualified"))))</f>
        <v>T</v>
      </c>
      <c r="F385" s="64"/>
      <c r="G385" s="65" t="str">
        <f aca="false">IF((R385&lt;Dashboard!$M$1),"Yes","No")</f>
        <v>Yes</v>
      </c>
      <c r="H385" s="61" t="n">
        <f aca="false">I385/100*J385</f>
        <v>0</v>
      </c>
      <c r="I385" s="59"/>
      <c r="J385" s="61" t="n">
        <f aca="false">K385*L385</f>
        <v>0</v>
      </c>
      <c r="K385" s="66"/>
      <c r="L385" s="67"/>
      <c r="M385" s="59"/>
      <c r="N385" s="68"/>
      <c r="O385" s="69" t="n">
        <f aca="false">SUMPRODUCT('Communication Log'!E$5:E$7=1,'Communication Log'!B$5:B$7=F385)</f>
        <v>0</v>
      </c>
      <c r="P385" s="69" t="n">
        <f aca="false">SUMPRODUCT('Communication Log'!E$5:E$7=2,'Communication Log'!B$5:B$7=F385)</f>
        <v>0</v>
      </c>
      <c r="Q385" s="69" t="n">
        <f aca="false">SUMPRODUCT('Communication Log'!E$5:E$7=3,'Communication Log'!B$5:B$7=F385)</f>
        <v>0</v>
      </c>
      <c r="R385" s="74"/>
      <c r="S385" s="71"/>
      <c r="T385" s="72" t="s">
        <v>84</v>
      </c>
      <c r="U385" s="73"/>
      <c r="V385" s="73"/>
      <c r="W385" s="64"/>
      <c r="X385" s="72" t="s">
        <v>84</v>
      </c>
      <c r="Y385" s="73"/>
      <c r="Z385" s="74"/>
      <c r="AA385" s="76"/>
      <c r="AB385" s="73"/>
      <c r="AC385" s="73"/>
      <c r="AD385" s="73"/>
      <c r="CY385" s="0"/>
      <c r="CZ385" s="0"/>
      <c r="DA385" s="0"/>
      <c r="DB385" s="0"/>
    </row>
    <row r="386" customFormat="false" ht="12.95" hidden="false" customHeight="true" outlineLevel="0" collapsed="false">
      <c r="A386" s="59"/>
      <c r="B386" s="60" t="n">
        <f aca="false">RANK(C386,C$4:C$504)</f>
        <v>6</v>
      </c>
      <c r="C386" s="61" t="n">
        <f aca="false">IF(AND(A386&gt;4,A386&lt;7),H386,0)</f>
        <v>0</v>
      </c>
      <c r="D386" s="62" t="str">
        <f aca="false">IF(A386&gt;6,'Sales Stage Names'!B$11,IF(A386&gt;5,'Sales Stage Names'!B$10,IF(A386&gt;4,'Sales Stage Names'!B$9,IF(A386&gt;3,'Sales Stage Names'!B$8,IF(A386&gt;2,'Sales Stage Names'!B$7,IF(A386&gt;1,'Sales Stage Names'!B$6,IF(A386&gt;0,'Sales Stage Names'!B$5,IF(A386="",'Sales Stage Names'!B$2,IF(A386&gt;-1,'Sales Stage Names'!B$4,'Sales Stage Names'!B$3)))))))))</f>
        <v>Not Assigned</v>
      </c>
      <c r="E386" s="63" t="str">
        <f aca="false">IF(A386&gt;6,"Customer",IF(A386&gt;1,"Target",IF(A386="","T",IF(A386&gt;0,"Dormant","Disqualified"))))</f>
        <v>T</v>
      </c>
      <c r="F386" s="64"/>
      <c r="G386" s="65" t="str">
        <f aca="false">IF((R386&lt;Dashboard!$M$1),"Yes","No")</f>
        <v>Yes</v>
      </c>
      <c r="H386" s="61" t="n">
        <f aca="false">I386/100*J386</f>
        <v>0</v>
      </c>
      <c r="I386" s="59"/>
      <c r="J386" s="61" t="n">
        <f aca="false">K386*L386</f>
        <v>0</v>
      </c>
      <c r="K386" s="66"/>
      <c r="L386" s="67"/>
      <c r="M386" s="59"/>
      <c r="N386" s="68"/>
      <c r="O386" s="69" t="n">
        <f aca="false">SUMPRODUCT('Communication Log'!E$5:E$7=1,'Communication Log'!B$5:B$7=F386)</f>
        <v>0</v>
      </c>
      <c r="P386" s="69" t="n">
        <f aca="false">SUMPRODUCT('Communication Log'!E$5:E$7=2,'Communication Log'!B$5:B$7=F386)</f>
        <v>0</v>
      </c>
      <c r="Q386" s="69" t="n">
        <f aca="false">SUMPRODUCT('Communication Log'!E$5:E$7=3,'Communication Log'!B$5:B$7=F386)</f>
        <v>0</v>
      </c>
      <c r="R386" s="74"/>
      <c r="S386" s="71"/>
      <c r="T386" s="72" t="s">
        <v>84</v>
      </c>
      <c r="U386" s="73"/>
      <c r="V386" s="73"/>
      <c r="W386" s="64"/>
      <c r="X386" s="72" t="s">
        <v>84</v>
      </c>
      <c r="Y386" s="73"/>
      <c r="Z386" s="74"/>
      <c r="AA386" s="76"/>
      <c r="AB386" s="73"/>
      <c r="AC386" s="73"/>
      <c r="AD386" s="73"/>
      <c r="CY386" s="0"/>
      <c r="CZ386" s="0"/>
      <c r="DA386" s="0"/>
      <c r="DB386" s="0"/>
    </row>
    <row r="387" customFormat="false" ht="12.95" hidden="false" customHeight="true" outlineLevel="0" collapsed="false">
      <c r="A387" s="59"/>
      <c r="B387" s="60" t="n">
        <f aca="false">RANK(C387,C$4:C$504)</f>
        <v>6</v>
      </c>
      <c r="C387" s="61" t="n">
        <f aca="false">IF(AND(A387&gt;4,A387&lt;7),H387,0)</f>
        <v>0</v>
      </c>
      <c r="D387" s="62" t="str">
        <f aca="false">IF(A387&gt;6,'Sales Stage Names'!B$11,IF(A387&gt;5,'Sales Stage Names'!B$10,IF(A387&gt;4,'Sales Stage Names'!B$9,IF(A387&gt;3,'Sales Stage Names'!B$8,IF(A387&gt;2,'Sales Stage Names'!B$7,IF(A387&gt;1,'Sales Stage Names'!B$6,IF(A387&gt;0,'Sales Stage Names'!B$5,IF(A387="",'Sales Stage Names'!B$2,IF(A387&gt;-1,'Sales Stage Names'!B$4,'Sales Stage Names'!B$3)))))))))</f>
        <v>Not Assigned</v>
      </c>
      <c r="E387" s="63" t="str">
        <f aca="false">IF(A387&gt;6,"Customer",IF(A387&gt;1,"Target",IF(A387="","T",IF(A387&gt;0,"Dormant","Disqualified"))))</f>
        <v>T</v>
      </c>
      <c r="F387" s="64"/>
      <c r="G387" s="65" t="str">
        <f aca="false">IF((R387&lt;Dashboard!$M$1),"Yes","No")</f>
        <v>Yes</v>
      </c>
      <c r="H387" s="61" t="n">
        <f aca="false">I387/100*J387</f>
        <v>0</v>
      </c>
      <c r="I387" s="59"/>
      <c r="J387" s="61" t="n">
        <f aca="false">K387*L387</f>
        <v>0</v>
      </c>
      <c r="K387" s="66"/>
      <c r="L387" s="67"/>
      <c r="M387" s="59"/>
      <c r="N387" s="68"/>
      <c r="O387" s="69" t="n">
        <f aca="false">SUMPRODUCT('Communication Log'!E$5:E$7=1,'Communication Log'!B$5:B$7=F387)</f>
        <v>0</v>
      </c>
      <c r="P387" s="69" t="n">
        <f aca="false">SUMPRODUCT('Communication Log'!E$5:E$7=2,'Communication Log'!B$5:B$7=F387)</f>
        <v>0</v>
      </c>
      <c r="Q387" s="69" t="n">
        <f aca="false">SUMPRODUCT('Communication Log'!E$5:E$7=3,'Communication Log'!B$5:B$7=F387)</f>
        <v>0</v>
      </c>
      <c r="R387" s="74"/>
      <c r="S387" s="71"/>
      <c r="T387" s="72" t="s">
        <v>84</v>
      </c>
      <c r="U387" s="73"/>
      <c r="V387" s="73"/>
      <c r="W387" s="64"/>
      <c r="X387" s="72" t="s">
        <v>84</v>
      </c>
      <c r="Y387" s="73"/>
      <c r="Z387" s="74"/>
      <c r="AA387" s="76"/>
      <c r="AB387" s="73"/>
      <c r="AC387" s="73"/>
      <c r="AD387" s="73"/>
      <c r="CY387" s="0"/>
      <c r="CZ387" s="0"/>
      <c r="DA387" s="0"/>
      <c r="DB387" s="0"/>
    </row>
    <row r="388" customFormat="false" ht="12.95" hidden="false" customHeight="true" outlineLevel="0" collapsed="false">
      <c r="A388" s="59"/>
      <c r="B388" s="60" t="n">
        <f aca="false">RANK(C388,C$4:C$504)</f>
        <v>6</v>
      </c>
      <c r="C388" s="61" t="n">
        <f aca="false">IF(AND(A388&gt;4,A388&lt;7),H388,0)</f>
        <v>0</v>
      </c>
      <c r="D388" s="62" t="str">
        <f aca="false">IF(A388&gt;6,'Sales Stage Names'!B$11,IF(A388&gt;5,'Sales Stage Names'!B$10,IF(A388&gt;4,'Sales Stage Names'!B$9,IF(A388&gt;3,'Sales Stage Names'!B$8,IF(A388&gt;2,'Sales Stage Names'!B$7,IF(A388&gt;1,'Sales Stage Names'!B$6,IF(A388&gt;0,'Sales Stage Names'!B$5,IF(A388="",'Sales Stage Names'!B$2,IF(A388&gt;-1,'Sales Stage Names'!B$4,'Sales Stage Names'!B$3)))))))))</f>
        <v>Not Assigned</v>
      </c>
      <c r="E388" s="63" t="str">
        <f aca="false">IF(A388&gt;6,"Customer",IF(A388&gt;1,"Target",IF(A388="","T",IF(A388&gt;0,"Dormant","Disqualified"))))</f>
        <v>T</v>
      </c>
      <c r="F388" s="64"/>
      <c r="G388" s="65" t="str">
        <f aca="false">IF((R388&lt;Dashboard!$M$1),"Yes","No")</f>
        <v>Yes</v>
      </c>
      <c r="H388" s="61" t="n">
        <f aca="false">I388/100*J388</f>
        <v>0</v>
      </c>
      <c r="I388" s="59"/>
      <c r="J388" s="61" t="n">
        <f aca="false">K388*L388</f>
        <v>0</v>
      </c>
      <c r="K388" s="66"/>
      <c r="L388" s="67"/>
      <c r="M388" s="59"/>
      <c r="N388" s="68"/>
      <c r="O388" s="69" t="n">
        <f aca="false">SUMPRODUCT('Communication Log'!E$5:E$7=1,'Communication Log'!B$5:B$7=F388)</f>
        <v>0</v>
      </c>
      <c r="P388" s="69" t="n">
        <f aca="false">SUMPRODUCT('Communication Log'!E$5:E$7=2,'Communication Log'!B$5:B$7=F388)</f>
        <v>0</v>
      </c>
      <c r="Q388" s="69" t="n">
        <f aca="false">SUMPRODUCT('Communication Log'!E$5:E$7=3,'Communication Log'!B$5:B$7=F388)</f>
        <v>0</v>
      </c>
      <c r="R388" s="74"/>
      <c r="S388" s="71"/>
      <c r="T388" s="72" t="s">
        <v>84</v>
      </c>
      <c r="U388" s="73"/>
      <c r="V388" s="73"/>
      <c r="W388" s="64"/>
      <c r="X388" s="72" t="s">
        <v>84</v>
      </c>
      <c r="Y388" s="73"/>
      <c r="Z388" s="74"/>
      <c r="AA388" s="76"/>
      <c r="AB388" s="73"/>
      <c r="AC388" s="73"/>
      <c r="AD388" s="73"/>
      <c r="CY388" s="0"/>
      <c r="CZ388" s="0"/>
      <c r="DA388" s="0"/>
      <c r="DB388" s="0"/>
    </row>
    <row r="389" customFormat="false" ht="12.95" hidden="false" customHeight="true" outlineLevel="0" collapsed="false">
      <c r="A389" s="59"/>
      <c r="B389" s="60" t="n">
        <f aca="false">RANK(C389,C$4:C$504)</f>
        <v>6</v>
      </c>
      <c r="C389" s="61" t="n">
        <f aca="false">IF(AND(A389&gt;4,A389&lt;7),H389,0)</f>
        <v>0</v>
      </c>
      <c r="D389" s="62" t="str">
        <f aca="false">IF(A389&gt;6,'Sales Stage Names'!B$11,IF(A389&gt;5,'Sales Stage Names'!B$10,IF(A389&gt;4,'Sales Stage Names'!B$9,IF(A389&gt;3,'Sales Stage Names'!B$8,IF(A389&gt;2,'Sales Stage Names'!B$7,IF(A389&gt;1,'Sales Stage Names'!B$6,IF(A389&gt;0,'Sales Stage Names'!B$5,IF(A389="",'Sales Stage Names'!B$2,IF(A389&gt;-1,'Sales Stage Names'!B$4,'Sales Stage Names'!B$3)))))))))</f>
        <v>Not Assigned</v>
      </c>
      <c r="E389" s="63" t="str">
        <f aca="false">IF(A389&gt;6,"Customer",IF(A389&gt;1,"Target",IF(A389="","T",IF(A389&gt;0,"Dormant","Disqualified"))))</f>
        <v>T</v>
      </c>
      <c r="F389" s="64"/>
      <c r="G389" s="65" t="str">
        <f aca="false">IF((R389&lt;Dashboard!$M$1),"Yes","No")</f>
        <v>Yes</v>
      </c>
      <c r="H389" s="61" t="n">
        <f aca="false">I389/100*J389</f>
        <v>0</v>
      </c>
      <c r="I389" s="59"/>
      <c r="J389" s="61" t="n">
        <f aca="false">K389*L389</f>
        <v>0</v>
      </c>
      <c r="K389" s="66"/>
      <c r="L389" s="67"/>
      <c r="M389" s="59"/>
      <c r="N389" s="68"/>
      <c r="O389" s="69" t="n">
        <f aca="false">SUMPRODUCT('Communication Log'!E$5:E$7=1,'Communication Log'!B$5:B$7=F389)</f>
        <v>0</v>
      </c>
      <c r="P389" s="69" t="n">
        <f aca="false">SUMPRODUCT('Communication Log'!E$5:E$7=2,'Communication Log'!B$5:B$7=F389)</f>
        <v>0</v>
      </c>
      <c r="Q389" s="69" t="n">
        <f aca="false">SUMPRODUCT('Communication Log'!E$5:E$7=3,'Communication Log'!B$5:B$7=F389)</f>
        <v>0</v>
      </c>
      <c r="R389" s="74"/>
      <c r="S389" s="71"/>
      <c r="T389" s="72" t="s">
        <v>84</v>
      </c>
      <c r="U389" s="73"/>
      <c r="V389" s="73"/>
      <c r="W389" s="64"/>
      <c r="X389" s="72" t="s">
        <v>84</v>
      </c>
      <c r="Y389" s="73"/>
      <c r="Z389" s="74"/>
      <c r="AA389" s="76"/>
      <c r="AB389" s="73"/>
      <c r="AC389" s="73"/>
      <c r="AD389" s="73"/>
      <c r="CY389" s="0"/>
      <c r="CZ389" s="0"/>
      <c r="DA389" s="0"/>
      <c r="DB389" s="0"/>
    </row>
    <row r="390" customFormat="false" ht="12.95" hidden="false" customHeight="true" outlineLevel="0" collapsed="false">
      <c r="A390" s="59"/>
      <c r="B390" s="60" t="n">
        <f aca="false">RANK(C390,C$4:C$504)</f>
        <v>6</v>
      </c>
      <c r="C390" s="61" t="n">
        <f aca="false">IF(AND(A390&gt;4,A390&lt;7),H390,0)</f>
        <v>0</v>
      </c>
      <c r="D390" s="62" t="str">
        <f aca="false">IF(A390&gt;6,'Sales Stage Names'!B$11,IF(A390&gt;5,'Sales Stage Names'!B$10,IF(A390&gt;4,'Sales Stage Names'!B$9,IF(A390&gt;3,'Sales Stage Names'!B$8,IF(A390&gt;2,'Sales Stage Names'!B$7,IF(A390&gt;1,'Sales Stage Names'!B$6,IF(A390&gt;0,'Sales Stage Names'!B$5,IF(A390="",'Sales Stage Names'!B$2,IF(A390&gt;-1,'Sales Stage Names'!B$4,'Sales Stage Names'!B$3)))))))))</f>
        <v>Not Assigned</v>
      </c>
      <c r="E390" s="63" t="str">
        <f aca="false">IF(A390&gt;6,"Customer",IF(A390&gt;1,"Target",IF(A390="","T",IF(A390&gt;0,"Dormant","Disqualified"))))</f>
        <v>T</v>
      </c>
      <c r="F390" s="64"/>
      <c r="G390" s="65" t="str">
        <f aca="false">IF((R390&lt;Dashboard!$M$1),"Yes","No")</f>
        <v>Yes</v>
      </c>
      <c r="H390" s="61" t="n">
        <f aca="false">I390/100*J390</f>
        <v>0</v>
      </c>
      <c r="I390" s="59"/>
      <c r="J390" s="61" t="n">
        <f aca="false">K390*L390</f>
        <v>0</v>
      </c>
      <c r="K390" s="66"/>
      <c r="L390" s="67"/>
      <c r="M390" s="59"/>
      <c r="N390" s="68"/>
      <c r="O390" s="69" t="n">
        <f aca="false">SUMPRODUCT('Communication Log'!E$5:E$7=1,'Communication Log'!B$5:B$7=F390)</f>
        <v>0</v>
      </c>
      <c r="P390" s="69" t="n">
        <f aca="false">SUMPRODUCT('Communication Log'!E$5:E$7=2,'Communication Log'!B$5:B$7=F390)</f>
        <v>0</v>
      </c>
      <c r="Q390" s="69" t="n">
        <f aca="false">SUMPRODUCT('Communication Log'!E$5:E$7=3,'Communication Log'!B$5:B$7=F390)</f>
        <v>0</v>
      </c>
      <c r="R390" s="74"/>
      <c r="S390" s="71"/>
      <c r="T390" s="72" t="s">
        <v>84</v>
      </c>
      <c r="U390" s="73"/>
      <c r="V390" s="73"/>
      <c r="W390" s="64"/>
      <c r="X390" s="72" t="s">
        <v>84</v>
      </c>
      <c r="Y390" s="73"/>
      <c r="Z390" s="74"/>
      <c r="AA390" s="76"/>
      <c r="AB390" s="73"/>
      <c r="AC390" s="73"/>
      <c r="AD390" s="73"/>
      <c r="CY390" s="0"/>
      <c r="CZ390" s="0"/>
      <c r="DA390" s="0"/>
      <c r="DB390" s="0"/>
    </row>
    <row r="391" customFormat="false" ht="12.95" hidden="false" customHeight="true" outlineLevel="0" collapsed="false">
      <c r="A391" s="59"/>
      <c r="B391" s="60" t="n">
        <f aca="false">RANK(C391,C$4:C$504)</f>
        <v>6</v>
      </c>
      <c r="C391" s="61" t="n">
        <f aca="false">IF(AND(A391&gt;4,A391&lt;7),H391,0)</f>
        <v>0</v>
      </c>
      <c r="D391" s="62" t="str">
        <f aca="false">IF(A391&gt;6,'Sales Stage Names'!B$11,IF(A391&gt;5,'Sales Stage Names'!B$10,IF(A391&gt;4,'Sales Stage Names'!B$9,IF(A391&gt;3,'Sales Stage Names'!B$8,IF(A391&gt;2,'Sales Stage Names'!B$7,IF(A391&gt;1,'Sales Stage Names'!B$6,IF(A391&gt;0,'Sales Stage Names'!B$5,IF(A391="",'Sales Stage Names'!B$2,IF(A391&gt;-1,'Sales Stage Names'!B$4,'Sales Stage Names'!B$3)))))))))</f>
        <v>Not Assigned</v>
      </c>
      <c r="E391" s="63" t="str">
        <f aca="false">IF(A391&gt;6,"Customer",IF(A391&gt;1,"Target",IF(A391="","T",IF(A391&gt;0,"Dormant","Disqualified"))))</f>
        <v>T</v>
      </c>
      <c r="F391" s="64"/>
      <c r="G391" s="65" t="str">
        <f aca="false">IF((R391&lt;Dashboard!$M$1),"Yes","No")</f>
        <v>Yes</v>
      </c>
      <c r="H391" s="61" t="n">
        <f aca="false">I391/100*J391</f>
        <v>0</v>
      </c>
      <c r="I391" s="59"/>
      <c r="J391" s="61" t="n">
        <f aca="false">K391*L391</f>
        <v>0</v>
      </c>
      <c r="K391" s="66"/>
      <c r="L391" s="67"/>
      <c r="M391" s="59"/>
      <c r="N391" s="68"/>
      <c r="O391" s="69" t="n">
        <f aca="false">SUMPRODUCT('Communication Log'!E$5:E$7=1,'Communication Log'!B$5:B$7=F391)</f>
        <v>0</v>
      </c>
      <c r="P391" s="69" t="n">
        <f aca="false">SUMPRODUCT('Communication Log'!E$5:E$7=2,'Communication Log'!B$5:B$7=F391)</f>
        <v>0</v>
      </c>
      <c r="Q391" s="69" t="n">
        <f aca="false">SUMPRODUCT('Communication Log'!E$5:E$7=3,'Communication Log'!B$5:B$7=F391)</f>
        <v>0</v>
      </c>
      <c r="R391" s="74"/>
      <c r="S391" s="71"/>
      <c r="T391" s="72" t="s">
        <v>84</v>
      </c>
      <c r="U391" s="73"/>
      <c r="V391" s="73"/>
      <c r="W391" s="64"/>
      <c r="X391" s="72" t="s">
        <v>84</v>
      </c>
      <c r="Y391" s="73"/>
      <c r="Z391" s="74"/>
      <c r="AA391" s="76"/>
      <c r="AB391" s="73"/>
      <c r="AC391" s="73"/>
      <c r="AD391" s="73"/>
      <c r="CY391" s="0"/>
      <c r="CZ391" s="0"/>
      <c r="DA391" s="0"/>
      <c r="DB391" s="0"/>
    </row>
    <row r="392" customFormat="false" ht="12.95" hidden="false" customHeight="true" outlineLevel="0" collapsed="false">
      <c r="A392" s="59"/>
      <c r="B392" s="60" t="n">
        <f aca="false">RANK(C392,C$4:C$504)</f>
        <v>6</v>
      </c>
      <c r="C392" s="61" t="n">
        <f aca="false">IF(AND(A392&gt;4,A392&lt;7),H392,0)</f>
        <v>0</v>
      </c>
      <c r="D392" s="62" t="str">
        <f aca="false">IF(A392&gt;6,'Sales Stage Names'!B$11,IF(A392&gt;5,'Sales Stage Names'!B$10,IF(A392&gt;4,'Sales Stage Names'!B$9,IF(A392&gt;3,'Sales Stage Names'!B$8,IF(A392&gt;2,'Sales Stage Names'!B$7,IF(A392&gt;1,'Sales Stage Names'!B$6,IF(A392&gt;0,'Sales Stage Names'!B$5,IF(A392="",'Sales Stage Names'!B$2,IF(A392&gt;-1,'Sales Stage Names'!B$4,'Sales Stage Names'!B$3)))))))))</f>
        <v>Not Assigned</v>
      </c>
      <c r="E392" s="63" t="str">
        <f aca="false">IF(A392&gt;6,"Customer",IF(A392&gt;1,"Target",IF(A392="","T",IF(A392&gt;0,"Dormant","Disqualified"))))</f>
        <v>T</v>
      </c>
      <c r="F392" s="64"/>
      <c r="G392" s="65" t="str">
        <f aca="false">IF((R392&lt;Dashboard!$M$1),"Yes","No")</f>
        <v>Yes</v>
      </c>
      <c r="H392" s="61" t="n">
        <f aca="false">I392/100*J392</f>
        <v>0</v>
      </c>
      <c r="I392" s="59"/>
      <c r="J392" s="61" t="n">
        <f aca="false">K392*L392</f>
        <v>0</v>
      </c>
      <c r="K392" s="66"/>
      <c r="L392" s="67"/>
      <c r="M392" s="59"/>
      <c r="N392" s="68"/>
      <c r="O392" s="69" t="n">
        <f aca="false">SUMPRODUCT('Communication Log'!E$5:E$7=1,'Communication Log'!B$5:B$7=F392)</f>
        <v>0</v>
      </c>
      <c r="P392" s="69" t="n">
        <f aca="false">SUMPRODUCT('Communication Log'!E$5:E$7=2,'Communication Log'!B$5:B$7=F392)</f>
        <v>0</v>
      </c>
      <c r="Q392" s="69" t="n">
        <f aca="false">SUMPRODUCT('Communication Log'!E$5:E$7=3,'Communication Log'!B$5:B$7=F392)</f>
        <v>0</v>
      </c>
      <c r="R392" s="74"/>
      <c r="S392" s="71"/>
      <c r="T392" s="72" t="s">
        <v>84</v>
      </c>
      <c r="U392" s="73"/>
      <c r="V392" s="73"/>
      <c r="W392" s="64"/>
      <c r="X392" s="72" t="s">
        <v>84</v>
      </c>
      <c r="Y392" s="73"/>
      <c r="Z392" s="74"/>
      <c r="AA392" s="76"/>
      <c r="AB392" s="73"/>
      <c r="AC392" s="73"/>
      <c r="AD392" s="73"/>
      <c r="CY392" s="0"/>
      <c r="CZ392" s="0"/>
      <c r="DA392" s="0"/>
      <c r="DB392" s="0"/>
    </row>
    <row r="393" customFormat="false" ht="12.95" hidden="false" customHeight="true" outlineLevel="0" collapsed="false">
      <c r="A393" s="59"/>
      <c r="B393" s="60" t="n">
        <f aca="false">RANK(C393,C$4:C$504)</f>
        <v>6</v>
      </c>
      <c r="C393" s="61" t="n">
        <f aca="false">IF(AND(A393&gt;4,A393&lt;7),H393,0)</f>
        <v>0</v>
      </c>
      <c r="D393" s="62" t="str">
        <f aca="false">IF(A393&gt;6,'Sales Stage Names'!B$11,IF(A393&gt;5,'Sales Stage Names'!B$10,IF(A393&gt;4,'Sales Stage Names'!B$9,IF(A393&gt;3,'Sales Stage Names'!B$8,IF(A393&gt;2,'Sales Stage Names'!B$7,IF(A393&gt;1,'Sales Stage Names'!B$6,IF(A393&gt;0,'Sales Stage Names'!B$5,IF(A393="",'Sales Stage Names'!B$2,IF(A393&gt;-1,'Sales Stage Names'!B$4,'Sales Stage Names'!B$3)))))))))</f>
        <v>Not Assigned</v>
      </c>
      <c r="E393" s="63" t="str">
        <f aca="false">IF(A393&gt;6,"Customer",IF(A393&gt;1,"Target",IF(A393="","T",IF(A393&gt;0,"Dormant","Disqualified"))))</f>
        <v>T</v>
      </c>
      <c r="F393" s="64"/>
      <c r="G393" s="65" t="str">
        <f aca="false">IF((R393&lt;Dashboard!$M$1),"Yes","No")</f>
        <v>Yes</v>
      </c>
      <c r="H393" s="61"/>
      <c r="I393" s="59"/>
      <c r="J393" s="61"/>
      <c r="K393" s="66"/>
      <c r="L393" s="67"/>
      <c r="M393" s="59"/>
      <c r="N393" s="68"/>
      <c r="O393" s="69" t="n">
        <f aca="false">SUMPRODUCT('Communication Log'!E$5:E$7=1,'Communication Log'!B$5:B$7=F393)</f>
        <v>0</v>
      </c>
      <c r="P393" s="69" t="n">
        <f aca="false">SUMPRODUCT('Communication Log'!E$5:E$7=2,'Communication Log'!B$5:B$7=F393)</f>
        <v>0</v>
      </c>
      <c r="Q393" s="69" t="n">
        <f aca="false">SUMPRODUCT('Communication Log'!E$5:E$7=3,'Communication Log'!B$5:B$7=F393)</f>
        <v>0</v>
      </c>
      <c r="R393" s="74"/>
      <c r="S393" s="71"/>
      <c r="T393" s="72" t="s">
        <v>84</v>
      </c>
      <c r="U393" s="73"/>
      <c r="V393" s="73"/>
      <c r="W393" s="64"/>
      <c r="X393" s="72" t="s">
        <v>84</v>
      </c>
      <c r="Y393" s="73"/>
      <c r="Z393" s="74"/>
      <c r="AA393" s="76"/>
      <c r="AB393" s="73"/>
      <c r="AC393" s="73"/>
      <c r="AD393" s="73"/>
      <c r="CY393" s="0"/>
      <c r="CZ393" s="0"/>
      <c r="DA393" s="0"/>
      <c r="DB393" s="0"/>
    </row>
    <row r="394" customFormat="false" ht="12.95" hidden="false" customHeight="true" outlineLevel="0" collapsed="false">
      <c r="A394" s="59"/>
      <c r="B394" s="60" t="n">
        <f aca="false">RANK(C394,C$4:C$504)</f>
        <v>6</v>
      </c>
      <c r="C394" s="61" t="n">
        <f aca="false">IF(AND(A394&gt;4,A394&lt;7),H394,0)</f>
        <v>0</v>
      </c>
      <c r="D394" s="62" t="str">
        <f aca="false">IF(A394&gt;6,'Sales Stage Names'!B$11,IF(A394&gt;5,'Sales Stage Names'!B$10,IF(A394&gt;4,'Sales Stage Names'!B$9,IF(A394&gt;3,'Sales Stage Names'!B$8,IF(A394&gt;2,'Sales Stage Names'!B$7,IF(A394&gt;1,'Sales Stage Names'!B$6,IF(A394&gt;0,'Sales Stage Names'!B$5,IF(A394="",'Sales Stage Names'!B$2,IF(A394&gt;-1,'Sales Stage Names'!B$4,'Sales Stage Names'!B$3)))))))))</f>
        <v>Not Assigned</v>
      </c>
      <c r="E394" s="63" t="str">
        <f aca="false">IF(A394&gt;6,"Customer",IF(A394&gt;1,"Target",IF(A394="","T",IF(A394&gt;0,"Dormant","Disqualified"))))</f>
        <v>T</v>
      </c>
      <c r="F394" s="64"/>
      <c r="G394" s="65" t="str">
        <f aca="false">IF((R394&lt;Dashboard!$M$1),"Yes","No")</f>
        <v>Yes</v>
      </c>
      <c r="H394" s="61"/>
      <c r="I394" s="59"/>
      <c r="J394" s="61"/>
      <c r="K394" s="66"/>
      <c r="L394" s="67"/>
      <c r="M394" s="59"/>
      <c r="N394" s="68"/>
      <c r="O394" s="69" t="n">
        <f aca="false">SUMPRODUCT('Communication Log'!E$5:E$7=1,'Communication Log'!B$5:B$7=F394)</f>
        <v>0</v>
      </c>
      <c r="P394" s="69" t="n">
        <f aca="false">SUMPRODUCT('Communication Log'!E$5:E$7=2,'Communication Log'!B$5:B$7=F394)</f>
        <v>0</v>
      </c>
      <c r="Q394" s="69" t="n">
        <f aca="false">SUMPRODUCT('Communication Log'!E$5:E$7=3,'Communication Log'!B$5:B$7=F394)</f>
        <v>0</v>
      </c>
      <c r="R394" s="74"/>
      <c r="S394" s="71"/>
      <c r="T394" s="72" t="s">
        <v>84</v>
      </c>
      <c r="U394" s="73"/>
      <c r="V394" s="73"/>
      <c r="W394" s="64"/>
      <c r="X394" s="72" t="s">
        <v>84</v>
      </c>
      <c r="Y394" s="73"/>
      <c r="Z394" s="74"/>
      <c r="AA394" s="76"/>
      <c r="AB394" s="73"/>
      <c r="AC394" s="73"/>
      <c r="AD394" s="73"/>
      <c r="CY394" s="0"/>
      <c r="CZ394" s="0"/>
      <c r="DA394" s="0"/>
      <c r="DB394" s="0"/>
    </row>
    <row r="395" customFormat="false" ht="12.95" hidden="false" customHeight="true" outlineLevel="0" collapsed="false">
      <c r="A395" s="59"/>
      <c r="B395" s="60" t="n">
        <f aca="false">RANK(C395,C$4:C$504)</f>
        <v>6</v>
      </c>
      <c r="C395" s="61" t="n">
        <f aca="false">IF(AND(A395&gt;4,A395&lt;7),H395,0)</f>
        <v>0</v>
      </c>
      <c r="D395" s="62" t="str">
        <f aca="false">IF(A395&gt;6,'Sales Stage Names'!B$11,IF(A395&gt;5,'Sales Stage Names'!B$10,IF(A395&gt;4,'Sales Stage Names'!B$9,IF(A395&gt;3,'Sales Stage Names'!B$8,IF(A395&gt;2,'Sales Stage Names'!B$7,IF(A395&gt;1,'Sales Stage Names'!B$6,IF(A395&gt;0,'Sales Stage Names'!B$5,IF(A395="",'Sales Stage Names'!B$2,IF(A395&gt;-1,'Sales Stage Names'!B$4,'Sales Stage Names'!B$3)))))))))</f>
        <v>Not Assigned</v>
      </c>
      <c r="E395" s="63" t="str">
        <f aca="false">IF(A395&gt;6,"Customer",IF(A395&gt;1,"Target",IF(A395="","T",IF(A395&gt;0,"Dormant","Disqualified"))))</f>
        <v>T</v>
      </c>
      <c r="F395" s="64"/>
      <c r="G395" s="65" t="str">
        <f aca="false">IF((R395&lt;Dashboard!$M$1),"Yes","No")</f>
        <v>Yes</v>
      </c>
      <c r="H395" s="61" t="n">
        <f aca="false">I395/100*J395</f>
        <v>0</v>
      </c>
      <c r="I395" s="59"/>
      <c r="J395" s="61" t="n">
        <f aca="false">K395*L395</f>
        <v>0</v>
      </c>
      <c r="K395" s="66"/>
      <c r="L395" s="67"/>
      <c r="M395" s="59"/>
      <c r="N395" s="68"/>
      <c r="O395" s="69" t="n">
        <f aca="false">SUMPRODUCT('Communication Log'!E$5:E$7=1,'Communication Log'!B$5:B$7=F395)</f>
        <v>0</v>
      </c>
      <c r="P395" s="69" t="n">
        <f aca="false">SUMPRODUCT('Communication Log'!E$5:E$7=2,'Communication Log'!B$5:B$7=F395)</f>
        <v>0</v>
      </c>
      <c r="Q395" s="69" t="n">
        <f aca="false">SUMPRODUCT('Communication Log'!E$5:E$7=3,'Communication Log'!B$5:B$7=F395)</f>
        <v>0</v>
      </c>
      <c r="R395" s="74"/>
      <c r="S395" s="71"/>
      <c r="T395" s="72" t="s">
        <v>84</v>
      </c>
      <c r="U395" s="73"/>
      <c r="V395" s="73"/>
      <c r="W395" s="64"/>
      <c r="X395" s="72" t="s">
        <v>84</v>
      </c>
      <c r="Y395" s="73"/>
      <c r="Z395" s="74"/>
      <c r="AA395" s="76"/>
      <c r="AB395" s="73"/>
      <c r="AC395" s="73"/>
      <c r="AD395" s="73"/>
      <c r="CY395" s="0"/>
      <c r="CZ395" s="0"/>
      <c r="DA395" s="0"/>
      <c r="DB395" s="0"/>
    </row>
    <row r="396" customFormat="false" ht="12.95" hidden="false" customHeight="true" outlineLevel="0" collapsed="false">
      <c r="A396" s="59"/>
      <c r="B396" s="60" t="n">
        <f aca="false">RANK(C396,C$4:C$504)</f>
        <v>6</v>
      </c>
      <c r="C396" s="61" t="n">
        <f aca="false">IF(AND(A396&gt;4,A396&lt;7),H396,0)</f>
        <v>0</v>
      </c>
      <c r="D396" s="62" t="str">
        <f aca="false">IF(A396&gt;6,'Sales Stage Names'!B$11,IF(A396&gt;5,'Sales Stage Names'!B$10,IF(A396&gt;4,'Sales Stage Names'!B$9,IF(A396&gt;3,'Sales Stage Names'!B$8,IF(A396&gt;2,'Sales Stage Names'!B$7,IF(A396&gt;1,'Sales Stage Names'!B$6,IF(A396&gt;0,'Sales Stage Names'!B$5,IF(A396="",'Sales Stage Names'!B$2,IF(A396&gt;-1,'Sales Stage Names'!B$4,'Sales Stage Names'!B$3)))))))))</f>
        <v>Not Assigned</v>
      </c>
      <c r="E396" s="63" t="str">
        <f aca="false">IF(A396&gt;6,"Customer",IF(A396&gt;1,"Target",IF(A396="","T",IF(A396&gt;0,"Dormant","Disqualified"))))</f>
        <v>T</v>
      </c>
      <c r="F396" s="64"/>
      <c r="G396" s="65" t="str">
        <f aca="false">IF((R396&lt;Dashboard!$M$1),"Yes","No")</f>
        <v>Yes</v>
      </c>
      <c r="H396" s="61" t="n">
        <f aca="false">I396/100*J396</f>
        <v>0</v>
      </c>
      <c r="I396" s="59"/>
      <c r="J396" s="61" t="n">
        <f aca="false">K396*L396</f>
        <v>0</v>
      </c>
      <c r="K396" s="66"/>
      <c r="L396" s="67"/>
      <c r="M396" s="59"/>
      <c r="N396" s="68"/>
      <c r="O396" s="69" t="n">
        <f aca="false">SUMPRODUCT('Communication Log'!E$5:E$7=1,'Communication Log'!B$5:B$7=F396)</f>
        <v>0</v>
      </c>
      <c r="P396" s="69" t="n">
        <f aca="false">SUMPRODUCT('Communication Log'!E$5:E$7=2,'Communication Log'!B$5:B$7=F396)</f>
        <v>0</v>
      </c>
      <c r="Q396" s="69" t="n">
        <f aca="false">SUMPRODUCT('Communication Log'!E$5:E$7=3,'Communication Log'!B$5:B$7=F396)</f>
        <v>0</v>
      </c>
      <c r="R396" s="74"/>
      <c r="S396" s="71"/>
      <c r="T396" s="72" t="s">
        <v>84</v>
      </c>
      <c r="U396" s="73"/>
      <c r="V396" s="73"/>
      <c r="W396" s="64"/>
      <c r="X396" s="72" t="s">
        <v>84</v>
      </c>
      <c r="Y396" s="73"/>
      <c r="Z396" s="74"/>
      <c r="AA396" s="76"/>
      <c r="AB396" s="73"/>
      <c r="AC396" s="73"/>
      <c r="AD396" s="73"/>
      <c r="CY396" s="0"/>
      <c r="CZ396" s="0"/>
      <c r="DA396" s="0"/>
      <c r="DB396" s="0"/>
    </row>
    <row r="397" customFormat="false" ht="12.95" hidden="false" customHeight="true" outlineLevel="0" collapsed="false">
      <c r="A397" s="59"/>
      <c r="B397" s="60" t="n">
        <f aca="false">RANK(C397,C$4:C$504)</f>
        <v>6</v>
      </c>
      <c r="C397" s="61" t="n">
        <f aca="false">IF(AND(A397&gt;4,A397&lt;7),H397,0)</f>
        <v>0</v>
      </c>
      <c r="D397" s="62" t="str">
        <f aca="false">IF(A397&gt;6,'Sales Stage Names'!B$11,IF(A397&gt;5,'Sales Stage Names'!B$10,IF(A397&gt;4,'Sales Stage Names'!B$9,IF(A397&gt;3,'Sales Stage Names'!B$8,IF(A397&gt;2,'Sales Stage Names'!B$7,IF(A397&gt;1,'Sales Stage Names'!B$6,IF(A397&gt;0,'Sales Stage Names'!B$5,IF(A397="",'Sales Stage Names'!B$2,IF(A397&gt;-1,'Sales Stage Names'!B$4,'Sales Stage Names'!B$3)))))))))</f>
        <v>Not Assigned</v>
      </c>
      <c r="E397" s="63" t="str">
        <f aca="false">IF(A397&gt;6,"Customer",IF(A397&gt;1,"Target",IF(A397="","T",IF(A397&gt;0,"Dormant","Disqualified"))))</f>
        <v>T</v>
      </c>
      <c r="F397" s="64"/>
      <c r="G397" s="65" t="str">
        <f aca="false">IF((R397&lt;Dashboard!$M$1),"Yes","No")</f>
        <v>Yes</v>
      </c>
      <c r="H397" s="61"/>
      <c r="I397" s="59"/>
      <c r="J397" s="61"/>
      <c r="K397" s="66"/>
      <c r="L397" s="67"/>
      <c r="M397" s="59"/>
      <c r="N397" s="68"/>
      <c r="O397" s="69" t="n">
        <f aca="false">SUMPRODUCT('Communication Log'!E$5:E$7=1,'Communication Log'!B$5:B$7=F397)</f>
        <v>0</v>
      </c>
      <c r="P397" s="69" t="n">
        <f aca="false">SUMPRODUCT('Communication Log'!E$5:E$7=2,'Communication Log'!B$5:B$7=F397)</f>
        <v>0</v>
      </c>
      <c r="Q397" s="69" t="n">
        <f aca="false">SUMPRODUCT('Communication Log'!E$5:E$7=3,'Communication Log'!B$5:B$7=F397)</f>
        <v>0</v>
      </c>
      <c r="R397" s="74"/>
      <c r="S397" s="71"/>
      <c r="T397" s="72" t="s">
        <v>84</v>
      </c>
      <c r="U397" s="73"/>
      <c r="V397" s="73"/>
      <c r="W397" s="64"/>
      <c r="X397" s="72" t="s">
        <v>84</v>
      </c>
      <c r="Y397" s="73"/>
      <c r="Z397" s="74"/>
      <c r="AA397" s="76"/>
      <c r="AB397" s="73"/>
      <c r="AC397" s="73"/>
      <c r="AD397" s="73"/>
      <c r="CY397" s="0"/>
      <c r="CZ397" s="0"/>
      <c r="DA397" s="0"/>
      <c r="DB397" s="0"/>
    </row>
    <row r="398" customFormat="false" ht="12.95" hidden="false" customHeight="true" outlineLevel="0" collapsed="false">
      <c r="A398" s="59"/>
      <c r="B398" s="60" t="n">
        <f aca="false">RANK(C398,C$4:C$504)</f>
        <v>6</v>
      </c>
      <c r="C398" s="61" t="n">
        <f aca="false">IF(AND(A398&gt;4,A398&lt;7),H398,0)</f>
        <v>0</v>
      </c>
      <c r="D398" s="62" t="str">
        <f aca="false">IF(A398&gt;6,'Sales Stage Names'!B$11,IF(A398&gt;5,'Sales Stage Names'!B$10,IF(A398&gt;4,'Sales Stage Names'!B$9,IF(A398&gt;3,'Sales Stage Names'!B$8,IF(A398&gt;2,'Sales Stage Names'!B$7,IF(A398&gt;1,'Sales Stage Names'!B$6,IF(A398&gt;0,'Sales Stage Names'!B$5,IF(A398="",'Sales Stage Names'!B$2,IF(A398&gt;-1,'Sales Stage Names'!B$4,'Sales Stage Names'!B$3)))))))))</f>
        <v>Not Assigned</v>
      </c>
      <c r="E398" s="63" t="str">
        <f aca="false">IF(A398&gt;6,"Customer",IF(A398&gt;1,"Target",IF(A398="","T",IF(A398&gt;0,"Dormant","Disqualified"))))</f>
        <v>T</v>
      </c>
      <c r="F398" s="64"/>
      <c r="G398" s="65" t="str">
        <f aca="false">IF((R398&lt;Dashboard!$M$1),"Yes","No")</f>
        <v>Yes</v>
      </c>
      <c r="H398" s="61"/>
      <c r="I398" s="59"/>
      <c r="J398" s="61"/>
      <c r="K398" s="66"/>
      <c r="L398" s="67"/>
      <c r="M398" s="59"/>
      <c r="N398" s="68"/>
      <c r="O398" s="69" t="n">
        <f aca="false">SUMPRODUCT('Communication Log'!E$5:E$7=1,'Communication Log'!B$5:B$7=F398)</f>
        <v>0</v>
      </c>
      <c r="P398" s="69" t="n">
        <f aca="false">SUMPRODUCT('Communication Log'!E$5:E$7=2,'Communication Log'!B$5:B$7=F398)</f>
        <v>0</v>
      </c>
      <c r="Q398" s="69" t="n">
        <f aca="false">SUMPRODUCT('Communication Log'!E$5:E$7=3,'Communication Log'!B$5:B$7=F398)</f>
        <v>0</v>
      </c>
      <c r="R398" s="74"/>
      <c r="S398" s="71"/>
      <c r="T398" s="72" t="s">
        <v>84</v>
      </c>
      <c r="U398" s="73"/>
      <c r="V398" s="73"/>
      <c r="W398" s="64"/>
      <c r="X398" s="72" t="s">
        <v>84</v>
      </c>
      <c r="Y398" s="73"/>
      <c r="Z398" s="74"/>
      <c r="AA398" s="76"/>
      <c r="AB398" s="73"/>
      <c r="AC398" s="73"/>
      <c r="AD398" s="73"/>
      <c r="CY398" s="0"/>
      <c r="CZ398" s="0"/>
      <c r="DA398" s="0"/>
      <c r="DB398" s="0"/>
    </row>
    <row r="399" customFormat="false" ht="12.95" hidden="false" customHeight="true" outlineLevel="0" collapsed="false">
      <c r="A399" s="59"/>
      <c r="B399" s="60" t="n">
        <f aca="false">RANK(C399,C$4:C$504)</f>
        <v>6</v>
      </c>
      <c r="C399" s="61" t="n">
        <f aca="false">IF(AND(A399&gt;4,A399&lt;7),H399,0)</f>
        <v>0</v>
      </c>
      <c r="D399" s="62" t="str">
        <f aca="false">IF(A399&gt;6,'Sales Stage Names'!B$11,IF(A399&gt;5,'Sales Stage Names'!B$10,IF(A399&gt;4,'Sales Stage Names'!B$9,IF(A399&gt;3,'Sales Stage Names'!B$8,IF(A399&gt;2,'Sales Stage Names'!B$7,IF(A399&gt;1,'Sales Stage Names'!B$6,IF(A399&gt;0,'Sales Stage Names'!B$5,IF(A399="",'Sales Stage Names'!B$2,IF(A399&gt;-1,'Sales Stage Names'!B$4,'Sales Stage Names'!B$3)))))))))</f>
        <v>Not Assigned</v>
      </c>
      <c r="E399" s="63" t="str">
        <f aca="false">IF(A399&gt;6,"Customer",IF(A399&gt;1,"Target",IF(A399="","T",IF(A399&gt;0,"Dormant","Disqualified"))))</f>
        <v>T</v>
      </c>
      <c r="F399" s="64"/>
      <c r="G399" s="65" t="str">
        <f aca="false">IF((R399&lt;Dashboard!$M$1),"Yes","No")</f>
        <v>Yes</v>
      </c>
      <c r="H399" s="61" t="n">
        <f aca="false">I399/100*J399</f>
        <v>0</v>
      </c>
      <c r="I399" s="59"/>
      <c r="J399" s="61" t="n">
        <f aca="false">K399*L399</f>
        <v>0</v>
      </c>
      <c r="K399" s="66"/>
      <c r="L399" s="67"/>
      <c r="M399" s="59"/>
      <c r="N399" s="68"/>
      <c r="O399" s="69" t="n">
        <f aca="false">SUMPRODUCT('Communication Log'!E$5:E$7=1,'Communication Log'!B$5:B$7=F399)</f>
        <v>0</v>
      </c>
      <c r="P399" s="69" t="n">
        <f aca="false">SUMPRODUCT('Communication Log'!E$5:E$7=2,'Communication Log'!B$5:B$7=F399)</f>
        <v>0</v>
      </c>
      <c r="Q399" s="69" t="n">
        <f aca="false">SUMPRODUCT('Communication Log'!E$5:E$7=3,'Communication Log'!B$5:B$7=F399)</f>
        <v>0</v>
      </c>
      <c r="R399" s="74"/>
      <c r="S399" s="78"/>
      <c r="T399" s="72" t="s">
        <v>84</v>
      </c>
      <c r="U399" s="73"/>
      <c r="V399" s="73"/>
      <c r="W399" s="64"/>
      <c r="X399" s="72" t="s">
        <v>84</v>
      </c>
      <c r="Y399" s="73"/>
      <c r="Z399" s="74"/>
      <c r="AA399" s="76"/>
      <c r="AB399" s="73"/>
      <c r="AC399" s="73"/>
      <c r="AD399" s="73"/>
      <c r="CY399" s="0"/>
      <c r="CZ399" s="0"/>
      <c r="DA399" s="0"/>
      <c r="DB399" s="0"/>
    </row>
    <row r="400" customFormat="false" ht="12.95" hidden="false" customHeight="true" outlineLevel="0" collapsed="false">
      <c r="A400" s="59"/>
      <c r="B400" s="60" t="n">
        <f aca="false">RANK(C400,C$4:C$504)</f>
        <v>6</v>
      </c>
      <c r="C400" s="61" t="n">
        <f aca="false">IF(AND(A400&gt;4,A400&lt;7),H400,0)</f>
        <v>0</v>
      </c>
      <c r="D400" s="62" t="str">
        <f aca="false">IF(A400&gt;6,'Sales Stage Names'!B$11,IF(A400&gt;5,'Sales Stage Names'!B$10,IF(A400&gt;4,'Sales Stage Names'!B$9,IF(A400&gt;3,'Sales Stage Names'!B$8,IF(A400&gt;2,'Sales Stage Names'!B$7,IF(A400&gt;1,'Sales Stage Names'!B$6,IF(A400&gt;0,'Sales Stage Names'!B$5,IF(A400="",'Sales Stage Names'!B$2,IF(A400&gt;-1,'Sales Stage Names'!B$4,'Sales Stage Names'!B$3)))))))))</f>
        <v>Not Assigned</v>
      </c>
      <c r="E400" s="63" t="str">
        <f aca="false">IF(A400&gt;6,"Customer",IF(A400&gt;1,"Target",IF(A400="","T",IF(A400&gt;0,"Dormant","Disqualified"))))</f>
        <v>T</v>
      </c>
      <c r="F400" s="64"/>
      <c r="G400" s="65" t="str">
        <f aca="false">IF((R400&lt;Dashboard!$M$1),"Yes","No")</f>
        <v>Yes</v>
      </c>
      <c r="H400" s="61" t="n">
        <f aca="false">I400/100*J400</f>
        <v>0</v>
      </c>
      <c r="I400" s="59"/>
      <c r="J400" s="61" t="n">
        <f aca="false">K400*L400</f>
        <v>0</v>
      </c>
      <c r="K400" s="66"/>
      <c r="L400" s="67"/>
      <c r="M400" s="59"/>
      <c r="N400" s="68"/>
      <c r="O400" s="69" t="n">
        <f aca="false">SUMPRODUCT('Communication Log'!E$5:E$7=1,'Communication Log'!B$5:B$7=F400)</f>
        <v>0</v>
      </c>
      <c r="P400" s="69" t="n">
        <f aca="false">SUMPRODUCT('Communication Log'!E$5:E$7=2,'Communication Log'!B$5:B$7=F400)</f>
        <v>0</v>
      </c>
      <c r="Q400" s="69" t="n">
        <f aca="false">SUMPRODUCT('Communication Log'!E$5:E$7=3,'Communication Log'!B$5:B$7=F400)</f>
        <v>0</v>
      </c>
      <c r="R400" s="74"/>
      <c r="S400" s="71"/>
      <c r="T400" s="72" t="s">
        <v>84</v>
      </c>
      <c r="U400" s="73"/>
      <c r="V400" s="73"/>
      <c r="W400" s="64"/>
      <c r="X400" s="72" t="s">
        <v>84</v>
      </c>
      <c r="Y400" s="73"/>
      <c r="Z400" s="74"/>
      <c r="AA400" s="76"/>
      <c r="AB400" s="73"/>
      <c r="AC400" s="73"/>
      <c r="AD400" s="73"/>
      <c r="CY400" s="0"/>
      <c r="CZ400" s="0"/>
      <c r="DA400" s="0"/>
      <c r="DB400" s="0"/>
    </row>
    <row r="401" customFormat="false" ht="12.95" hidden="false" customHeight="true" outlineLevel="0" collapsed="false">
      <c r="A401" s="59"/>
      <c r="B401" s="60" t="n">
        <f aca="false">RANK(C401,C$4:C$504)</f>
        <v>6</v>
      </c>
      <c r="C401" s="61" t="n">
        <f aca="false">IF(AND(A401&gt;4,A401&lt;7),H401,0)</f>
        <v>0</v>
      </c>
      <c r="D401" s="62" t="str">
        <f aca="false">IF(A401&gt;6,'Sales Stage Names'!B$11,IF(A401&gt;5,'Sales Stage Names'!B$10,IF(A401&gt;4,'Sales Stage Names'!B$9,IF(A401&gt;3,'Sales Stage Names'!B$8,IF(A401&gt;2,'Sales Stage Names'!B$7,IF(A401&gt;1,'Sales Stage Names'!B$6,IF(A401&gt;0,'Sales Stage Names'!B$5,IF(A401="",'Sales Stage Names'!B$2,IF(A401&gt;-1,'Sales Stage Names'!B$4,'Sales Stage Names'!B$3)))))))))</f>
        <v>Not Assigned</v>
      </c>
      <c r="E401" s="63" t="str">
        <f aca="false">IF(A401&gt;6,"Customer",IF(A401&gt;1,"Target",IF(A401="","T",IF(A401&gt;0,"Dormant","Disqualified"))))</f>
        <v>T</v>
      </c>
      <c r="F401" s="64"/>
      <c r="G401" s="65" t="str">
        <f aca="false">IF((R401&lt;Dashboard!$M$1),"Yes","No")</f>
        <v>Yes</v>
      </c>
      <c r="H401" s="61" t="n">
        <f aca="false">I401/100*J401</f>
        <v>0</v>
      </c>
      <c r="I401" s="59"/>
      <c r="J401" s="61" t="n">
        <f aca="false">K401*L401</f>
        <v>0</v>
      </c>
      <c r="K401" s="66"/>
      <c r="L401" s="67"/>
      <c r="M401" s="59"/>
      <c r="N401" s="68"/>
      <c r="O401" s="69" t="n">
        <f aca="false">SUMPRODUCT('Communication Log'!E$5:E$7=1,'Communication Log'!B$5:B$7=F401)</f>
        <v>0</v>
      </c>
      <c r="P401" s="69" t="n">
        <f aca="false">SUMPRODUCT('Communication Log'!E$5:E$7=2,'Communication Log'!B$5:B$7=F401)</f>
        <v>0</v>
      </c>
      <c r="Q401" s="69" t="n">
        <f aca="false">SUMPRODUCT('Communication Log'!E$5:E$7=3,'Communication Log'!B$5:B$7=F401)</f>
        <v>0</v>
      </c>
      <c r="R401" s="74"/>
      <c r="S401" s="71"/>
      <c r="T401" s="72" t="s">
        <v>84</v>
      </c>
      <c r="U401" s="73"/>
      <c r="V401" s="73"/>
      <c r="W401" s="64"/>
      <c r="X401" s="72" t="s">
        <v>84</v>
      </c>
      <c r="Y401" s="73"/>
      <c r="Z401" s="74"/>
      <c r="AA401" s="76"/>
      <c r="AB401" s="73"/>
      <c r="AC401" s="73"/>
      <c r="AD401" s="73"/>
      <c r="CY401" s="0"/>
      <c r="CZ401" s="0"/>
      <c r="DA401" s="0"/>
      <c r="DB401" s="0"/>
    </row>
    <row r="402" customFormat="false" ht="12.95" hidden="false" customHeight="true" outlineLevel="0" collapsed="false">
      <c r="A402" s="59"/>
      <c r="B402" s="60" t="n">
        <f aca="false">RANK(C402,C$4:C$504)</f>
        <v>6</v>
      </c>
      <c r="C402" s="61" t="n">
        <f aca="false">IF(AND(A402&gt;4,A402&lt;7),H402,0)</f>
        <v>0</v>
      </c>
      <c r="D402" s="62" t="str">
        <f aca="false">IF(A402&gt;6,'Sales Stage Names'!B$11,IF(A402&gt;5,'Sales Stage Names'!B$10,IF(A402&gt;4,'Sales Stage Names'!B$9,IF(A402&gt;3,'Sales Stage Names'!B$8,IF(A402&gt;2,'Sales Stage Names'!B$7,IF(A402&gt;1,'Sales Stage Names'!B$6,IF(A402&gt;0,'Sales Stage Names'!B$5,IF(A402="",'Sales Stage Names'!B$2,IF(A402&gt;-1,'Sales Stage Names'!B$4,'Sales Stage Names'!B$3)))))))))</f>
        <v>Not Assigned</v>
      </c>
      <c r="E402" s="63" t="str">
        <f aca="false">IF(A402&gt;6,"Customer",IF(A402&gt;1,"Target",IF(A402="","T",IF(A402&gt;0,"Dormant","Disqualified"))))</f>
        <v>T</v>
      </c>
      <c r="F402" s="64"/>
      <c r="G402" s="65" t="str">
        <f aca="false">IF((R402&lt;Dashboard!$M$1),"Yes","No")</f>
        <v>Yes</v>
      </c>
      <c r="H402" s="61" t="n">
        <f aca="false">I402/100*J402</f>
        <v>0</v>
      </c>
      <c r="I402" s="59"/>
      <c r="J402" s="61" t="n">
        <f aca="false">K402*L402</f>
        <v>0</v>
      </c>
      <c r="K402" s="66"/>
      <c r="L402" s="67"/>
      <c r="M402" s="59"/>
      <c r="N402" s="68"/>
      <c r="O402" s="69" t="n">
        <f aca="false">SUMPRODUCT('Communication Log'!E$5:E$7=1,'Communication Log'!B$5:B$7=F402)</f>
        <v>0</v>
      </c>
      <c r="P402" s="69" t="n">
        <f aca="false">SUMPRODUCT('Communication Log'!E$5:E$7=2,'Communication Log'!B$5:B$7=F402)</f>
        <v>0</v>
      </c>
      <c r="Q402" s="69" t="n">
        <f aca="false">SUMPRODUCT('Communication Log'!E$5:E$7=3,'Communication Log'!B$5:B$7=F402)</f>
        <v>0</v>
      </c>
      <c r="R402" s="74"/>
      <c r="S402" s="71"/>
      <c r="T402" s="72" t="s">
        <v>84</v>
      </c>
      <c r="U402" s="73"/>
      <c r="V402" s="73"/>
      <c r="W402" s="64"/>
      <c r="X402" s="72" t="s">
        <v>84</v>
      </c>
      <c r="Y402" s="73"/>
      <c r="Z402" s="74"/>
      <c r="AA402" s="76"/>
      <c r="AB402" s="73"/>
      <c r="AC402" s="73"/>
      <c r="AD402" s="73"/>
      <c r="CY402" s="0"/>
      <c r="CZ402" s="0"/>
      <c r="DA402" s="0"/>
      <c r="DB402" s="0"/>
    </row>
    <row r="403" customFormat="false" ht="12.95" hidden="false" customHeight="true" outlineLevel="0" collapsed="false">
      <c r="A403" s="59"/>
      <c r="B403" s="60" t="n">
        <f aca="false">RANK(C403,C$4:C$504)</f>
        <v>6</v>
      </c>
      <c r="C403" s="61" t="n">
        <f aca="false">IF(AND(A403&gt;4,A403&lt;7),H403,0)</f>
        <v>0</v>
      </c>
      <c r="D403" s="62" t="str">
        <f aca="false">IF(A403&gt;6,'Sales Stage Names'!B$11,IF(A403&gt;5,'Sales Stage Names'!B$10,IF(A403&gt;4,'Sales Stage Names'!B$9,IF(A403&gt;3,'Sales Stage Names'!B$8,IF(A403&gt;2,'Sales Stage Names'!B$7,IF(A403&gt;1,'Sales Stage Names'!B$6,IF(A403&gt;0,'Sales Stage Names'!B$5,IF(A403="",'Sales Stage Names'!B$2,IF(A403&gt;-1,'Sales Stage Names'!B$4,'Sales Stage Names'!B$3)))))))))</f>
        <v>Not Assigned</v>
      </c>
      <c r="E403" s="63" t="str">
        <f aca="false">IF(A403&gt;6,"Customer",IF(A403&gt;1,"Target",IF(A403="","T",IF(A403&gt;0,"Dormant","Disqualified"))))</f>
        <v>T</v>
      </c>
      <c r="F403" s="64"/>
      <c r="G403" s="65" t="str">
        <f aca="false">IF((R403&lt;Dashboard!$M$1),"Yes","No")</f>
        <v>Yes</v>
      </c>
      <c r="H403" s="61" t="n">
        <f aca="false">I403/100*J403</f>
        <v>0</v>
      </c>
      <c r="I403" s="59"/>
      <c r="J403" s="61" t="n">
        <f aca="false">K403*L403</f>
        <v>0</v>
      </c>
      <c r="K403" s="66"/>
      <c r="L403" s="67"/>
      <c r="M403" s="59"/>
      <c r="N403" s="68"/>
      <c r="O403" s="69" t="n">
        <f aca="false">SUMPRODUCT('Communication Log'!E$5:E$7=1,'Communication Log'!B$5:B$7=F403)</f>
        <v>0</v>
      </c>
      <c r="P403" s="69" t="n">
        <f aca="false">SUMPRODUCT('Communication Log'!E$5:E$7=2,'Communication Log'!B$5:B$7=F403)</f>
        <v>0</v>
      </c>
      <c r="Q403" s="69" t="n">
        <f aca="false">SUMPRODUCT('Communication Log'!E$5:E$7=3,'Communication Log'!B$5:B$7=F403)</f>
        <v>0</v>
      </c>
      <c r="R403" s="74"/>
      <c r="S403" s="71"/>
      <c r="T403" s="72" t="s">
        <v>84</v>
      </c>
      <c r="U403" s="73"/>
      <c r="V403" s="73"/>
      <c r="W403" s="64"/>
      <c r="X403" s="72" t="s">
        <v>84</v>
      </c>
      <c r="Y403" s="73"/>
      <c r="Z403" s="74"/>
      <c r="AA403" s="76"/>
      <c r="AB403" s="73"/>
      <c r="AC403" s="73"/>
      <c r="AD403" s="73"/>
      <c r="CY403" s="0"/>
      <c r="CZ403" s="0"/>
      <c r="DA403" s="0"/>
      <c r="DB403" s="0"/>
    </row>
    <row r="404" customFormat="false" ht="12.95" hidden="false" customHeight="true" outlineLevel="0" collapsed="false">
      <c r="A404" s="59"/>
      <c r="B404" s="60" t="n">
        <f aca="false">RANK(C404,C$4:C$504)</f>
        <v>6</v>
      </c>
      <c r="C404" s="61" t="n">
        <f aca="false">IF(AND(A404&gt;4,A404&lt;7),H404,0)</f>
        <v>0</v>
      </c>
      <c r="D404" s="62" t="str">
        <f aca="false">IF(A404&gt;6,'Sales Stage Names'!B$11,IF(A404&gt;5,'Sales Stage Names'!B$10,IF(A404&gt;4,'Sales Stage Names'!B$9,IF(A404&gt;3,'Sales Stage Names'!B$8,IF(A404&gt;2,'Sales Stage Names'!B$7,IF(A404&gt;1,'Sales Stage Names'!B$6,IF(A404&gt;0,'Sales Stage Names'!B$5,IF(A404="",'Sales Stage Names'!B$2,IF(A404&gt;-1,'Sales Stage Names'!B$4,'Sales Stage Names'!B$3)))))))))</f>
        <v>Not Assigned</v>
      </c>
      <c r="E404" s="63" t="str">
        <f aca="false">IF(A404&gt;6,"Customer",IF(A404&gt;1,"Target",IF(A404="","T",IF(A404&gt;0,"Dormant","Disqualified"))))</f>
        <v>T</v>
      </c>
      <c r="F404" s="64"/>
      <c r="G404" s="65" t="str">
        <f aca="false">IF((R404&lt;Dashboard!$M$1),"Yes","No")</f>
        <v>Yes</v>
      </c>
      <c r="H404" s="61" t="n">
        <f aca="false">I404/100*J404</f>
        <v>0</v>
      </c>
      <c r="I404" s="59"/>
      <c r="J404" s="61" t="n">
        <f aca="false">K404*L404</f>
        <v>0</v>
      </c>
      <c r="K404" s="66"/>
      <c r="L404" s="67"/>
      <c r="M404" s="59"/>
      <c r="N404" s="68"/>
      <c r="O404" s="69" t="n">
        <f aca="false">SUMPRODUCT('Communication Log'!E$5:E$7=1,'Communication Log'!B$5:B$7=F404)</f>
        <v>0</v>
      </c>
      <c r="P404" s="69" t="n">
        <f aca="false">SUMPRODUCT('Communication Log'!E$5:E$7=2,'Communication Log'!B$5:B$7=F404)</f>
        <v>0</v>
      </c>
      <c r="Q404" s="69" t="n">
        <f aca="false">SUMPRODUCT('Communication Log'!E$5:E$7=3,'Communication Log'!B$5:B$7=F404)</f>
        <v>0</v>
      </c>
      <c r="R404" s="74"/>
      <c r="S404" s="71"/>
      <c r="T404" s="72" t="s">
        <v>84</v>
      </c>
      <c r="U404" s="73"/>
      <c r="V404" s="73"/>
      <c r="W404" s="64"/>
      <c r="X404" s="72" t="s">
        <v>84</v>
      </c>
      <c r="Y404" s="73"/>
      <c r="Z404" s="74"/>
      <c r="AA404" s="76"/>
      <c r="AB404" s="73"/>
      <c r="AC404" s="73"/>
      <c r="AD404" s="73"/>
      <c r="CY404" s="0"/>
      <c r="CZ404" s="0"/>
      <c r="DA404" s="0"/>
      <c r="DB404" s="0"/>
    </row>
    <row r="405" customFormat="false" ht="12.95" hidden="false" customHeight="true" outlineLevel="0" collapsed="false">
      <c r="A405" s="59"/>
      <c r="B405" s="60" t="n">
        <f aca="false">RANK(C405,C$4:C$504)</f>
        <v>6</v>
      </c>
      <c r="C405" s="61" t="n">
        <f aca="false">IF(AND(A405&gt;4,A405&lt;7),H405,0)</f>
        <v>0</v>
      </c>
      <c r="D405" s="62" t="str">
        <f aca="false">IF(A405&gt;6,'Sales Stage Names'!B$11,IF(A405&gt;5,'Sales Stage Names'!B$10,IF(A405&gt;4,'Sales Stage Names'!B$9,IF(A405&gt;3,'Sales Stage Names'!B$8,IF(A405&gt;2,'Sales Stage Names'!B$7,IF(A405&gt;1,'Sales Stage Names'!B$6,IF(A405&gt;0,'Sales Stage Names'!B$5,IF(A405="",'Sales Stage Names'!B$2,IF(A405&gt;-1,'Sales Stage Names'!B$4,'Sales Stage Names'!B$3)))))))))</f>
        <v>Not Assigned</v>
      </c>
      <c r="E405" s="63" t="str">
        <f aca="false">IF(A405&gt;6,"Customer",IF(A405&gt;1,"Target",IF(A405="","T",IF(A405&gt;0,"Dormant","Disqualified"))))</f>
        <v>T</v>
      </c>
      <c r="F405" s="64"/>
      <c r="G405" s="65" t="str">
        <f aca="false">IF((R405&lt;Dashboard!$M$1),"Yes","No")</f>
        <v>Yes</v>
      </c>
      <c r="H405" s="61" t="n">
        <f aca="false">I405/100*J405</f>
        <v>0</v>
      </c>
      <c r="I405" s="59"/>
      <c r="J405" s="61" t="n">
        <f aca="false">K405*L405</f>
        <v>0</v>
      </c>
      <c r="K405" s="66"/>
      <c r="L405" s="67"/>
      <c r="M405" s="59"/>
      <c r="N405" s="68"/>
      <c r="O405" s="69" t="n">
        <f aca="false">SUMPRODUCT('Communication Log'!E$5:E$7=1,'Communication Log'!B$5:B$7=F405)</f>
        <v>0</v>
      </c>
      <c r="P405" s="69" t="n">
        <f aca="false">SUMPRODUCT('Communication Log'!E$5:E$7=2,'Communication Log'!B$5:B$7=F405)</f>
        <v>0</v>
      </c>
      <c r="Q405" s="69" t="n">
        <f aca="false">SUMPRODUCT('Communication Log'!E$5:E$7=3,'Communication Log'!B$5:B$7=F405)</f>
        <v>0</v>
      </c>
      <c r="R405" s="74"/>
      <c r="S405" s="71"/>
      <c r="T405" s="72" t="s">
        <v>84</v>
      </c>
      <c r="U405" s="73"/>
      <c r="V405" s="73"/>
      <c r="W405" s="64"/>
      <c r="X405" s="72" t="s">
        <v>84</v>
      </c>
      <c r="Y405" s="73"/>
      <c r="Z405" s="74"/>
      <c r="AA405" s="76"/>
      <c r="AB405" s="73"/>
      <c r="AC405" s="73"/>
      <c r="AD405" s="73"/>
      <c r="CY405" s="0"/>
      <c r="CZ405" s="0"/>
      <c r="DA405" s="0"/>
      <c r="DB405" s="0"/>
    </row>
    <row r="406" customFormat="false" ht="12.95" hidden="false" customHeight="true" outlineLevel="0" collapsed="false">
      <c r="A406" s="59"/>
      <c r="B406" s="60" t="n">
        <f aca="false">RANK(C406,C$4:C$504)</f>
        <v>6</v>
      </c>
      <c r="C406" s="61" t="n">
        <f aca="false">IF(AND(A406&gt;4,A406&lt;7),H406,0)</f>
        <v>0</v>
      </c>
      <c r="D406" s="62" t="str">
        <f aca="false">IF(A406&gt;6,'Sales Stage Names'!B$11,IF(A406&gt;5,'Sales Stage Names'!B$10,IF(A406&gt;4,'Sales Stage Names'!B$9,IF(A406&gt;3,'Sales Stage Names'!B$8,IF(A406&gt;2,'Sales Stage Names'!B$7,IF(A406&gt;1,'Sales Stage Names'!B$6,IF(A406&gt;0,'Sales Stage Names'!B$5,IF(A406="",'Sales Stage Names'!B$2,IF(A406&gt;-1,'Sales Stage Names'!B$4,'Sales Stage Names'!B$3)))))))))</f>
        <v>Not Assigned</v>
      </c>
      <c r="E406" s="63" t="str">
        <f aca="false">IF(A406&gt;6,"Customer",IF(A406&gt;1,"Target",IF(A406="","T",IF(A406&gt;0,"Dormant","Disqualified"))))</f>
        <v>T</v>
      </c>
      <c r="F406" s="64"/>
      <c r="G406" s="65" t="str">
        <f aca="false">IF((R406&lt;Dashboard!$M$1),"Yes","No")</f>
        <v>Yes</v>
      </c>
      <c r="H406" s="61" t="n">
        <f aca="false">I406/100*J406</f>
        <v>0</v>
      </c>
      <c r="I406" s="59"/>
      <c r="J406" s="61" t="n">
        <f aca="false">K406*L406</f>
        <v>0</v>
      </c>
      <c r="K406" s="66"/>
      <c r="L406" s="67"/>
      <c r="M406" s="59"/>
      <c r="N406" s="68"/>
      <c r="O406" s="69" t="n">
        <f aca="false">SUMPRODUCT('Communication Log'!E$5:E$7=1,'Communication Log'!B$5:B$7=F406)</f>
        <v>0</v>
      </c>
      <c r="P406" s="69" t="n">
        <f aca="false">SUMPRODUCT('Communication Log'!E$5:E$7=2,'Communication Log'!B$5:B$7=F406)</f>
        <v>0</v>
      </c>
      <c r="Q406" s="69" t="n">
        <f aca="false">SUMPRODUCT('Communication Log'!E$5:E$7=3,'Communication Log'!B$5:B$7=F406)</f>
        <v>0</v>
      </c>
      <c r="R406" s="74"/>
      <c r="S406" s="71"/>
      <c r="T406" s="72" t="s">
        <v>84</v>
      </c>
      <c r="U406" s="73"/>
      <c r="V406" s="73"/>
      <c r="W406" s="64"/>
      <c r="X406" s="72" t="s">
        <v>84</v>
      </c>
      <c r="Y406" s="73"/>
      <c r="Z406" s="74"/>
      <c r="AA406" s="76"/>
      <c r="AB406" s="73"/>
      <c r="AC406" s="73"/>
      <c r="AD406" s="73"/>
      <c r="CY406" s="0"/>
      <c r="CZ406" s="0"/>
      <c r="DA406" s="0"/>
      <c r="DB406" s="0"/>
    </row>
    <row r="407" customFormat="false" ht="12.95" hidden="false" customHeight="true" outlineLevel="0" collapsed="false">
      <c r="A407" s="59"/>
      <c r="B407" s="60" t="n">
        <f aca="false">RANK(C407,C$4:C$504)</f>
        <v>6</v>
      </c>
      <c r="C407" s="61" t="n">
        <f aca="false">IF(AND(A407&gt;4,A407&lt;7),H407,0)</f>
        <v>0</v>
      </c>
      <c r="D407" s="62" t="str">
        <f aca="false">IF(A407&gt;6,'Sales Stage Names'!B$11,IF(A407&gt;5,'Sales Stage Names'!B$10,IF(A407&gt;4,'Sales Stage Names'!B$9,IF(A407&gt;3,'Sales Stage Names'!B$8,IF(A407&gt;2,'Sales Stage Names'!B$7,IF(A407&gt;1,'Sales Stage Names'!B$6,IF(A407&gt;0,'Sales Stage Names'!B$5,IF(A407="",'Sales Stage Names'!B$2,IF(A407&gt;-1,'Sales Stage Names'!B$4,'Sales Stage Names'!B$3)))))))))</f>
        <v>Not Assigned</v>
      </c>
      <c r="E407" s="63" t="str">
        <f aca="false">IF(A407&gt;6,"Customer",IF(A407&gt;1,"Target",IF(A407="","T",IF(A407&gt;0,"Dormant","Disqualified"))))</f>
        <v>T</v>
      </c>
      <c r="F407" s="64"/>
      <c r="G407" s="65" t="str">
        <f aca="false">IF((R407&lt;Dashboard!$M$1),"Yes","No")</f>
        <v>Yes</v>
      </c>
      <c r="H407" s="61" t="n">
        <f aca="false">I407/100*J407</f>
        <v>0</v>
      </c>
      <c r="I407" s="59"/>
      <c r="J407" s="61" t="n">
        <f aca="false">K407*L407</f>
        <v>0</v>
      </c>
      <c r="K407" s="66"/>
      <c r="L407" s="67"/>
      <c r="M407" s="59"/>
      <c r="N407" s="68"/>
      <c r="O407" s="69" t="n">
        <f aca="false">SUMPRODUCT('Communication Log'!E$5:E$7=1,'Communication Log'!B$5:B$7=F407)</f>
        <v>0</v>
      </c>
      <c r="P407" s="69" t="n">
        <f aca="false">SUMPRODUCT('Communication Log'!E$5:E$7=2,'Communication Log'!B$5:B$7=F407)</f>
        <v>0</v>
      </c>
      <c r="Q407" s="69" t="n">
        <f aca="false">SUMPRODUCT('Communication Log'!E$5:E$7=3,'Communication Log'!B$5:B$7=F407)</f>
        <v>0</v>
      </c>
      <c r="R407" s="74"/>
      <c r="S407" s="71"/>
      <c r="T407" s="72" t="s">
        <v>84</v>
      </c>
      <c r="U407" s="73"/>
      <c r="V407" s="73"/>
      <c r="W407" s="64"/>
      <c r="X407" s="72" t="s">
        <v>84</v>
      </c>
      <c r="Y407" s="73"/>
      <c r="Z407" s="74"/>
      <c r="AA407" s="76"/>
      <c r="AB407" s="73"/>
      <c r="AC407" s="73"/>
      <c r="AD407" s="73"/>
      <c r="CY407" s="0"/>
      <c r="CZ407" s="0"/>
      <c r="DA407" s="0"/>
      <c r="DB407" s="0"/>
    </row>
    <row r="408" customFormat="false" ht="12.95" hidden="false" customHeight="true" outlineLevel="0" collapsed="false">
      <c r="A408" s="59"/>
      <c r="B408" s="60" t="n">
        <f aca="false">RANK(C408,C$4:C$504)</f>
        <v>6</v>
      </c>
      <c r="C408" s="61" t="n">
        <f aca="false">IF(AND(A408&gt;4,A408&lt;7),H408,0)</f>
        <v>0</v>
      </c>
      <c r="D408" s="62" t="str">
        <f aca="false">IF(A408&gt;6,'Sales Stage Names'!B$11,IF(A408&gt;5,'Sales Stage Names'!B$10,IF(A408&gt;4,'Sales Stage Names'!B$9,IF(A408&gt;3,'Sales Stage Names'!B$8,IF(A408&gt;2,'Sales Stage Names'!B$7,IF(A408&gt;1,'Sales Stage Names'!B$6,IF(A408&gt;0,'Sales Stage Names'!B$5,IF(A408="",'Sales Stage Names'!B$2,IF(A408&gt;-1,'Sales Stage Names'!B$4,'Sales Stage Names'!B$3)))))))))</f>
        <v>Not Assigned</v>
      </c>
      <c r="E408" s="63" t="str">
        <f aca="false">IF(A408&gt;6,"Customer",IF(A408&gt;1,"Target",IF(A408="","T",IF(A408&gt;0,"Dormant","Disqualified"))))</f>
        <v>T</v>
      </c>
      <c r="F408" s="64"/>
      <c r="G408" s="65" t="str">
        <f aca="false">IF((R408&lt;Dashboard!$M$1),"Yes","No")</f>
        <v>Yes</v>
      </c>
      <c r="H408" s="61" t="n">
        <f aca="false">I408/100*J408</f>
        <v>0</v>
      </c>
      <c r="I408" s="59"/>
      <c r="J408" s="61" t="n">
        <f aca="false">K408*L408</f>
        <v>0</v>
      </c>
      <c r="K408" s="66"/>
      <c r="L408" s="67"/>
      <c r="M408" s="59"/>
      <c r="N408" s="68"/>
      <c r="O408" s="69" t="n">
        <f aca="false">SUMPRODUCT('Communication Log'!E$5:E$7=1,'Communication Log'!B$5:B$7=F408)</f>
        <v>0</v>
      </c>
      <c r="P408" s="69" t="n">
        <f aca="false">SUMPRODUCT('Communication Log'!E$5:E$7=2,'Communication Log'!B$5:B$7=F408)</f>
        <v>0</v>
      </c>
      <c r="Q408" s="69" t="n">
        <f aca="false">SUMPRODUCT('Communication Log'!E$5:E$7=3,'Communication Log'!B$5:B$7=F408)</f>
        <v>0</v>
      </c>
      <c r="R408" s="74"/>
      <c r="S408" s="71"/>
      <c r="T408" s="72" t="s">
        <v>84</v>
      </c>
      <c r="U408" s="73"/>
      <c r="V408" s="73"/>
      <c r="W408" s="64"/>
      <c r="X408" s="72" t="s">
        <v>84</v>
      </c>
      <c r="Y408" s="73"/>
      <c r="Z408" s="74"/>
      <c r="AA408" s="76"/>
      <c r="AB408" s="73"/>
      <c r="AC408" s="73"/>
      <c r="AD408" s="73"/>
      <c r="CY408" s="0"/>
      <c r="CZ408" s="0"/>
      <c r="DA408" s="0"/>
      <c r="DB408" s="0"/>
    </row>
    <row r="409" customFormat="false" ht="12.95" hidden="false" customHeight="true" outlineLevel="0" collapsed="false">
      <c r="A409" s="59"/>
      <c r="B409" s="60" t="n">
        <f aca="false">RANK(C409,C$4:C$504)</f>
        <v>6</v>
      </c>
      <c r="C409" s="61" t="n">
        <f aca="false">IF(AND(A409&gt;4,A409&lt;7),H409,0)</f>
        <v>0</v>
      </c>
      <c r="D409" s="62" t="str">
        <f aca="false">IF(A409&gt;6,'Sales Stage Names'!B$11,IF(A409&gt;5,'Sales Stage Names'!B$10,IF(A409&gt;4,'Sales Stage Names'!B$9,IF(A409&gt;3,'Sales Stage Names'!B$8,IF(A409&gt;2,'Sales Stage Names'!B$7,IF(A409&gt;1,'Sales Stage Names'!B$6,IF(A409&gt;0,'Sales Stage Names'!B$5,IF(A409="",'Sales Stage Names'!B$2,IF(A409&gt;-1,'Sales Stage Names'!B$4,'Sales Stage Names'!B$3)))))))))</f>
        <v>Not Assigned</v>
      </c>
      <c r="E409" s="63" t="str">
        <f aca="false">IF(A409&gt;6,"Customer",IF(A409&gt;1,"Target",IF(A409="","T",IF(A409&gt;0,"Dormant","Disqualified"))))</f>
        <v>T</v>
      </c>
      <c r="F409" s="64"/>
      <c r="G409" s="65" t="str">
        <f aca="false">IF((R409&lt;Dashboard!$M$1),"Yes","No")</f>
        <v>Yes</v>
      </c>
      <c r="H409" s="61" t="n">
        <f aca="false">I409/100*J409</f>
        <v>0</v>
      </c>
      <c r="I409" s="59"/>
      <c r="J409" s="61" t="n">
        <f aca="false">K409*L409</f>
        <v>0</v>
      </c>
      <c r="K409" s="66"/>
      <c r="L409" s="67"/>
      <c r="M409" s="59"/>
      <c r="N409" s="68"/>
      <c r="O409" s="69" t="n">
        <f aca="false">SUMPRODUCT('Communication Log'!E$5:E$7=1,'Communication Log'!B$5:B$7=F409)</f>
        <v>0</v>
      </c>
      <c r="P409" s="69" t="n">
        <f aca="false">SUMPRODUCT('Communication Log'!E$5:E$7=2,'Communication Log'!B$5:B$7=F409)</f>
        <v>0</v>
      </c>
      <c r="Q409" s="69" t="n">
        <f aca="false">SUMPRODUCT('Communication Log'!E$5:E$7=3,'Communication Log'!B$5:B$7=F409)</f>
        <v>0</v>
      </c>
      <c r="R409" s="74"/>
      <c r="S409" s="71"/>
      <c r="T409" s="72" t="s">
        <v>84</v>
      </c>
      <c r="U409" s="73"/>
      <c r="V409" s="73"/>
      <c r="W409" s="64"/>
      <c r="X409" s="72" t="s">
        <v>84</v>
      </c>
      <c r="Y409" s="73"/>
      <c r="Z409" s="74"/>
      <c r="AA409" s="76"/>
      <c r="AB409" s="73"/>
      <c r="AC409" s="73"/>
      <c r="AD409" s="73"/>
      <c r="CY409" s="0"/>
      <c r="CZ409" s="0"/>
      <c r="DA409" s="0"/>
      <c r="DB409" s="0"/>
    </row>
    <row r="410" customFormat="false" ht="12.95" hidden="false" customHeight="true" outlineLevel="0" collapsed="false">
      <c r="A410" s="59"/>
      <c r="B410" s="60" t="n">
        <f aca="false">RANK(C410,C$4:C$504)</f>
        <v>6</v>
      </c>
      <c r="C410" s="61" t="n">
        <f aca="false">IF(AND(A410&gt;4,A410&lt;7),H410,0)</f>
        <v>0</v>
      </c>
      <c r="D410" s="62" t="str">
        <f aca="false">IF(A410&gt;6,'Sales Stage Names'!B$11,IF(A410&gt;5,'Sales Stage Names'!B$10,IF(A410&gt;4,'Sales Stage Names'!B$9,IF(A410&gt;3,'Sales Stage Names'!B$8,IF(A410&gt;2,'Sales Stage Names'!B$7,IF(A410&gt;1,'Sales Stage Names'!B$6,IF(A410&gt;0,'Sales Stage Names'!B$5,IF(A410="",'Sales Stage Names'!B$2,IF(A410&gt;-1,'Sales Stage Names'!B$4,'Sales Stage Names'!B$3)))))))))</f>
        <v>Not Assigned</v>
      </c>
      <c r="E410" s="63" t="str">
        <f aca="false">IF(A410&gt;6,"Customer",IF(A410&gt;1,"Target",IF(A410="","T",IF(A410&gt;0,"Dormant","Disqualified"))))</f>
        <v>T</v>
      </c>
      <c r="F410" s="64"/>
      <c r="G410" s="65" t="str">
        <f aca="false">IF((R410&lt;Dashboard!$M$1),"Yes","No")</f>
        <v>Yes</v>
      </c>
      <c r="H410" s="61" t="n">
        <f aca="false">I410/100*J410</f>
        <v>0</v>
      </c>
      <c r="I410" s="59"/>
      <c r="J410" s="61" t="n">
        <f aca="false">K410*L410</f>
        <v>0</v>
      </c>
      <c r="K410" s="66"/>
      <c r="L410" s="67"/>
      <c r="M410" s="59"/>
      <c r="N410" s="68"/>
      <c r="O410" s="69" t="n">
        <f aca="false">SUMPRODUCT('Communication Log'!E$5:E$7=1,'Communication Log'!B$5:B$7=F410)</f>
        <v>0</v>
      </c>
      <c r="P410" s="69" t="n">
        <f aca="false">SUMPRODUCT('Communication Log'!E$5:E$7=2,'Communication Log'!B$5:B$7=F410)</f>
        <v>0</v>
      </c>
      <c r="Q410" s="69" t="n">
        <f aca="false">SUMPRODUCT('Communication Log'!E$5:E$7=3,'Communication Log'!B$5:B$7=F410)</f>
        <v>0</v>
      </c>
      <c r="R410" s="74"/>
      <c r="S410" s="71"/>
      <c r="T410" s="72" t="s">
        <v>84</v>
      </c>
      <c r="U410" s="73"/>
      <c r="V410" s="73"/>
      <c r="W410" s="64"/>
      <c r="X410" s="72" t="s">
        <v>84</v>
      </c>
      <c r="Y410" s="73"/>
      <c r="Z410" s="74"/>
      <c r="AA410" s="76"/>
      <c r="AB410" s="73"/>
      <c r="AC410" s="73"/>
      <c r="AD410" s="73"/>
      <c r="CY410" s="0"/>
      <c r="CZ410" s="0"/>
      <c r="DA410" s="0"/>
      <c r="DB410" s="0"/>
    </row>
    <row r="411" customFormat="false" ht="12.95" hidden="false" customHeight="true" outlineLevel="0" collapsed="false">
      <c r="A411" s="59"/>
      <c r="B411" s="60" t="n">
        <f aca="false">RANK(C411,C$4:C$504)</f>
        <v>6</v>
      </c>
      <c r="C411" s="61" t="n">
        <f aca="false">IF(AND(A411&gt;4,A411&lt;7),H411,0)</f>
        <v>0</v>
      </c>
      <c r="D411" s="62" t="str">
        <f aca="false">IF(A411&gt;6,'Sales Stage Names'!B$11,IF(A411&gt;5,'Sales Stage Names'!B$10,IF(A411&gt;4,'Sales Stage Names'!B$9,IF(A411&gt;3,'Sales Stage Names'!B$8,IF(A411&gt;2,'Sales Stage Names'!B$7,IF(A411&gt;1,'Sales Stage Names'!B$6,IF(A411&gt;0,'Sales Stage Names'!B$5,IF(A411="",'Sales Stage Names'!B$2,IF(A411&gt;-1,'Sales Stage Names'!B$4,'Sales Stage Names'!B$3)))))))))</f>
        <v>Not Assigned</v>
      </c>
      <c r="E411" s="63" t="str">
        <f aca="false">IF(A411&gt;6,"Customer",IF(A411&gt;1,"Target",IF(A411="","T",IF(A411&gt;0,"Dormant","Disqualified"))))</f>
        <v>T</v>
      </c>
      <c r="F411" s="64"/>
      <c r="G411" s="65" t="str">
        <f aca="false">IF((R411&lt;Dashboard!$M$1),"Yes","No")</f>
        <v>Yes</v>
      </c>
      <c r="H411" s="61" t="n">
        <f aca="false">I411/100*J411</f>
        <v>0</v>
      </c>
      <c r="I411" s="59"/>
      <c r="J411" s="61" t="n">
        <f aca="false">K411*L411</f>
        <v>0</v>
      </c>
      <c r="K411" s="66"/>
      <c r="L411" s="67"/>
      <c r="M411" s="59"/>
      <c r="N411" s="68"/>
      <c r="O411" s="69" t="n">
        <f aca="false">SUMPRODUCT('Communication Log'!E$5:E$7=1,'Communication Log'!B$5:B$7=F411)</f>
        <v>0</v>
      </c>
      <c r="P411" s="69" t="n">
        <f aca="false">SUMPRODUCT('Communication Log'!E$5:E$7=2,'Communication Log'!B$5:B$7=F411)</f>
        <v>0</v>
      </c>
      <c r="Q411" s="69" t="n">
        <f aca="false">SUMPRODUCT('Communication Log'!E$5:E$7=3,'Communication Log'!B$5:B$7=F411)</f>
        <v>0</v>
      </c>
      <c r="R411" s="74"/>
      <c r="S411" s="71"/>
      <c r="T411" s="72" t="s">
        <v>84</v>
      </c>
      <c r="U411" s="73"/>
      <c r="V411" s="73"/>
      <c r="W411" s="64"/>
      <c r="X411" s="72" t="s">
        <v>84</v>
      </c>
      <c r="Y411" s="73"/>
      <c r="Z411" s="74"/>
      <c r="AA411" s="76"/>
      <c r="AB411" s="73"/>
      <c r="AC411" s="73"/>
      <c r="AD411" s="73"/>
      <c r="CY411" s="0"/>
      <c r="CZ411" s="0"/>
      <c r="DA411" s="0"/>
      <c r="DB411" s="0"/>
    </row>
    <row r="412" customFormat="false" ht="12.95" hidden="false" customHeight="true" outlineLevel="0" collapsed="false">
      <c r="A412" s="59"/>
      <c r="B412" s="60" t="n">
        <f aca="false">RANK(C412,C$4:C$504)</f>
        <v>6</v>
      </c>
      <c r="C412" s="61" t="n">
        <f aca="false">IF(AND(A412&gt;4,A412&lt;7),H412,0)</f>
        <v>0</v>
      </c>
      <c r="D412" s="62" t="str">
        <f aca="false">IF(A412&gt;6,'Sales Stage Names'!B$11,IF(A412&gt;5,'Sales Stage Names'!B$10,IF(A412&gt;4,'Sales Stage Names'!B$9,IF(A412&gt;3,'Sales Stage Names'!B$8,IF(A412&gt;2,'Sales Stage Names'!B$7,IF(A412&gt;1,'Sales Stage Names'!B$6,IF(A412&gt;0,'Sales Stage Names'!B$5,IF(A412="",'Sales Stage Names'!B$2,IF(A412&gt;-1,'Sales Stage Names'!B$4,'Sales Stage Names'!B$3)))))))))</f>
        <v>Not Assigned</v>
      </c>
      <c r="E412" s="63" t="str">
        <f aca="false">IF(A412&gt;6,"Customer",IF(A412&gt;1,"Target",IF(A412="","T",IF(A412&gt;0,"Dormant","Disqualified"))))</f>
        <v>T</v>
      </c>
      <c r="F412" s="64"/>
      <c r="G412" s="65" t="str">
        <f aca="false">IF((R412&lt;Dashboard!$M$1),"Yes","No")</f>
        <v>Yes</v>
      </c>
      <c r="H412" s="61" t="n">
        <f aca="false">I412/100*J412</f>
        <v>0</v>
      </c>
      <c r="I412" s="59"/>
      <c r="J412" s="61" t="n">
        <f aca="false">K412*L412</f>
        <v>0</v>
      </c>
      <c r="K412" s="66"/>
      <c r="L412" s="67"/>
      <c r="M412" s="59"/>
      <c r="N412" s="68"/>
      <c r="O412" s="69" t="n">
        <f aca="false">SUMPRODUCT('Communication Log'!E$5:E$7=1,'Communication Log'!B$5:B$7=F412)</f>
        <v>0</v>
      </c>
      <c r="P412" s="69" t="n">
        <f aca="false">SUMPRODUCT('Communication Log'!E$5:E$7=2,'Communication Log'!B$5:B$7=F412)</f>
        <v>0</v>
      </c>
      <c r="Q412" s="69" t="n">
        <f aca="false">SUMPRODUCT('Communication Log'!E$5:E$7=3,'Communication Log'!B$5:B$7=F412)</f>
        <v>0</v>
      </c>
      <c r="R412" s="74"/>
      <c r="S412" s="71"/>
      <c r="T412" s="72" t="s">
        <v>84</v>
      </c>
      <c r="U412" s="73"/>
      <c r="V412" s="73"/>
      <c r="W412" s="64"/>
      <c r="X412" s="72" t="s">
        <v>84</v>
      </c>
      <c r="Y412" s="73"/>
      <c r="Z412" s="74"/>
      <c r="AA412" s="76"/>
      <c r="AB412" s="73"/>
      <c r="AC412" s="73"/>
      <c r="AD412" s="73"/>
      <c r="CY412" s="0"/>
      <c r="CZ412" s="0"/>
      <c r="DA412" s="0"/>
      <c r="DB412" s="0"/>
    </row>
    <row r="413" customFormat="false" ht="12.95" hidden="false" customHeight="true" outlineLevel="0" collapsed="false">
      <c r="A413" s="59"/>
      <c r="B413" s="60" t="n">
        <f aca="false">RANK(C413,C$4:C$504)</f>
        <v>6</v>
      </c>
      <c r="C413" s="61" t="n">
        <f aca="false">IF(AND(A413&gt;4,A413&lt;7),H413,0)</f>
        <v>0</v>
      </c>
      <c r="D413" s="62" t="str">
        <f aca="false">IF(A413&gt;6,'Sales Stage Names'!B$11,IF(A413&gt;5,'Sales Stage Names'!B$10,IF(A413&gt;4,'Sales Stage Names'!B$9,IF(A413&gt;3,'Sales Stage Names'!B$8,IF(A413&gt;2,'Sales Stage Names'!B$7,IF(A413&gt;1,'Sales Stage Names'!B$6,IF(A413&gt;0,'Sales Stage Names'!B$5,IF(A413="",'Sales Stage Names'!B$2,IF(A413&gt;-1,'Sales Stage Names'!B$4,'Sales Stage Names'!B$3)))))))))</f>
        <v>Not Assigned</v>
      </c>
      <c r="E413" s="63" t="str">
        <f aca="false">IF(A413&gt;6,"Customer",IF(A413&gt;1,"Target",IF(A413="","T",IF(A413&gt;0,"Dormant","Disqualified"))))</f>
        <v>T</v>
      </c>
      <c r="F413" s="64"/>
      <c r="G413" s="65" t="str">
        <f aca="false">IF((R413&lt;Dashboard!$M$1),"Yes","No")</f>
        <v>Yes</v>
      </c>
      <c r="H413" s="61" t="n">
        <f aca="false">I413/100*J413</f>
        <v>0</v>
      </c>
      <c r="I413" s="59"/>
      <c r="J413" s="61" t="n">
        <f aca="false">K413*L413</f>
        <v>0</v>
      </c>
      <c r="K413" s="66"/>
      <c r="L413" s="67"/>
      <c r="M413" s="59"/>
      <c r="N413" s="68"/>
      <c r="O413" s="69" t="n">
        <f aca="false">SUMPRODUCT('Communication Log'!E$5:E$7=1,'Communication Log'!B$5:B$7=F413)</f>
        <v>0</v>
      </c>
      <c r="P413" s="69" t="n">
        <f aca="false">SUMPRODUCT('Communication Log'!E$5:E$7=2,'Communication Log'!B$5:B$7=F413)</f>
        <v>0</v>
      </c>
      <c r="Q413" s="69" t="n">
        <f aca="false">SUMPRODUCT('Communication Log'!E$5:E$7=3,'Communication Log'!B$5:B$7=F413)</f>
        <v>0</v>
      </c>
      <c r="R413" s="74"/>
      <c r="S413" s="71"/>
      <c r="T413" s="72" t="s">
        <v>84</v>
      </c>
      <c r="U413" s="73"/>
      <c r="V413" s="73"/>
      <c r="W413" s="64"/>
      <c r="X413" s="72" t="s">
        <v>84</v>
      </c>
      <c r="Y413" s="73"/>
      <c r="Z413" s="74"/>
      <c r="AA413" s="76"/>
      <c r="AB413" s="73"/>
      <c r="AC413" s="73"/>
      <c r="AD413" s="73"/>
      <c r="CY413" s="0"/>
      <c r="CZ413" s="0"/>
      <c r="DA413" s="0"/>
      <c r="DB413" s="0"/>
    </row>
    <row r="414" customFormat="false" ht="12.95" hidden="false" customHeight="true" outlineLevel="0" collapsed="false">
      <c r="A414" s="59"/>
      <c r="B414" s="60" t="n">
        <f aca="false">RANK(C414,C$4:C$504)</f>
        <v>6</v>
      </c>
      <c r="C414" s="61" t="n">
        <f aca="false">IF(AND(A414&gt;4,A414&lt;7),H414,0)</f>
        <v>0</v>
      </c>
      <c r="D414" s="62" t="str">
        <f aca="false">IF(A414&gt;6,'Sales Stage Names'!B$11,IF(A414&gt;5,'Sales Stage Names'!B$10,IF(A414&gt;4,'Sales Stage Names'!B$9,IF(A414&gt;3,'Sales Stage Names'!B$8,IF(A414&gt;2,'Sales Stage Names'!B$7,IF(A414&gt;1,'Sales Stage Names'!B$6,IF(A414&gt;0,'Sales Stage Names'!B$5,IF(A414="",'Sales Stage Names'!B$2,IF(A414&gt;-1,'Sales Stage Names'!B$4,'Sales Stage Names'!B$3)))))))))</f>
        <v>Not Assigned</v>
      </c>
      <c r="E414" s="63" t="str">
        <f aca="false">IF(A414&gt;6,"Customer",IF(A414&gt;1,"Target",IF(A414="","T",IF(A414&gt;0,"Dormant","Disqualified"))))</f>
        <v>T</v>
      </c>
      <c r="F414" s="64"/>
      <c r="G414" s="65" t="str">
        <f aca="false">IF((R414&lt;Dashboard!$M$1),"Yes","No")</f>
        <v>Yes</v>
      </c>
      <c r="H414" s="61" t="n">
        <f aca="false">I414/100*J414</f>
        <v>0</v>
      </c>
      <c r="I414" s="59"/>
      <c r="J414" s="61" t="n">
        <f aca="false">K414*L414</f>
        <v>0</v>
      </c>
      <c r="K414" s="66"/>
      <c r="L414" s="67"/>
      <c r="M414" s="59"/>
      <c r="N414" s="68"/>
      <c r="O414" s="69" t="n">
        <f aca="false">SUMPRODUCT('Communication Log'!E$5:E$7=1,'Communication Log'!B$5:B$7=F414)</f>
        <v>0</v>
      </c>
      <c r="P414" s="69" t="n">
        <f aca="false">SUMPRODUCT('Communication Log'!E$5:E$7=2,'Communication Log'!B$5:B$7=F414)</f>
        <v>0</v>
      </c>
      <c r="Q414" s="69" t="n">
        <f aca="false">SUMPRODUCT('Communication Log'!E$5:E$7=3,'Communication Log'!B$5:B$7=F414)</f>
        <v>0</v>
      </c>
      <c r="R414" s="74"/>
      <c r="S414" s="71"/>
      <c r="T414" s="72" t="s">
        <v>84</v>
      </c>
      <c r="U414" s="73"/>
      <c r="V414" s="73"/>
      <c r="W414" s="64"/>
      <c r="X414" s="72" t="s">
        <v>84</v>
      </c>
      <c r="Y414" s="73"/>
      <c r="Z414" s="74"/>
      <c r="AA414" s="76"/>
      <c r="AB414" s="73"/>
      <c r="AC414" s="73"/>
      <c r="AD414" s="73"/>
      <c r="CY414" s="0"/>
      <c r="CZ414" s="0"/>
      <c r="DA414" s="0"/>
      <c r="DB414" s="0"/>
    </row>
    <row r="415" customFormat="false" ht="12.95" hidden="false" customHeight="true" outlineLevel="0" collapsed="false">
      <c r="A415" s="59"/>
      <c r="B415" s="60" t="n">
        <f aca="false">RANK(C415,C$4:C$504)</f>
        <v>6</v>
      </c>
      <c r="C415" s="61" t="n">
        <f aca="false">IF(AND(A415&gt;4,A415&lt;7),H415,0)</f>
        <v>0</v>
      </c>
      <c r="D415" s="62" t="str">
        <f aca="false">IF(A415&gt;6,'Sales Stage Names'!B$11,IF(A415&gt;5,'Sales Stage Names'!B$10,IF(A415&gt;4,'Sales Stage Names'!B$9,IF(A415&gt;3,'Sales Stage Names'!B$8,IF(A415&gt;2,'Sales Stage Names'!B$7,IF(A415&gt;1,'Sales Stage Names'!B$6,IF(A415&gt;0,'Sales Stage Names'!B$5,IF(A415="",'Sales Stage Names'!B$2,IF(A415&gt;-1,'Sales Stage Names'!B$4,'Sales Stage Names'!B$3)))))))))</f>
        <v>Not Assigned</v>
      </c>
      <c r="E415" s="63" t="str">
        <f aca="false">IF(A415&gt;6,"Customer",IF(A415&gt;1,"Target",IF(A415="","T",IF(A415&gt;0,"Dormant","Disqualified"))))</f>
        <v>T</v>
      </c>
      <c r="F415" s="64"/>
      <c r="G415" s="65" t="str">
        <f aca="false">IF((R415&lt;Dashboard!$M$1),"Yes","No")</f>
        <v>Yes</v>
      </c>
      <c r="H415" s="61" t="n">
        <f aca="false">I415/100*J415</f>
        <v>0</v>
      </c>
      <c r="I415" s="59"/>
      <c r="J415" s="61" t="n">
        <f aca="false">K415*L415</f>
        <v>0</v>
      </c>
      <c r="K415" s="66"/>
      <c r="L415" s="67"/>
      <c r="M415" s="59"/>
      <c r="N415" s="68"/>
      <c r="O415" s="69" t="n">
        <f aca="false">SUMPRODUCT('Communication Log'!E$5:E$7=1,'Communication Log'!B$5:B$7=F415)</f>
        <v>0</v>
      </c>
      <c r="P415" s="69" t="n">
        <f aca="false">SUMPRODUCT('Communication Log'!E$5:E$7=2,'Communication Log'!B$5:B$7=F415)</f>
        <v>0</v>
      </c>
      <c r="Q415" s="69" t="n">
        <f aca="false">SUMPRODUCT('Communication Log'!E$5:E$7=3,'Communication Log'!B$5:B$7=F415)</f>
        <v>0</v>
      </c>
      <c r="R415" s="74"/>
      <c r="S415" s="71"/>
      <c r="T415" s="72" t="s">
        <v>84</v>
      </c>
      <c r="U415" s="73"/>
      <c r="V415" s="73"/>
      <c r="W415" s="64"/>
      <c r="X415" s="72" t="s">
        <v>84</v>
      </c>
      <c r="Y415" s="73"/>
      <c r="Z415" s="74"/>
      <c r="AA415" s="76"/>
      <c r="AB415" s="73"/>
      <c r="AC415" s="73"/>
      <c r="AD415" s="73"/>
      <c r="CY415" s="0"/>
      <c r="CZ415" s="0"/>
      <c r="DA415" s="0"/>
      <c r="DB415" s="0"/>
    </row>
    <row r="416" customFormat="false" ht="12.95" hidden="false" customHeight="true" outlineLevel="0" collapsed="false">
      <c r="A416" s="59"/>
      <c r="B416" s="60" t="n">
        <f aca="false">RANK(C416,C$4:C$504)</f>
        <v>6</v>
      </c>
      <c r="C416" s="61" t="n">
        <f aca="false">IF(AND(A416&gt;4,A416&lt;7),H416,0)</f>
        <v>0</v>
      </c>
      <c r="D416" s="62" t="str">
        <f aca="false">IF(A416&gt;6,'Sales Stage Names'!B$11,IF(A416&gt;5,'Sales Stage Names'!B$10,IF(A416&gt;4,'Sales Stage Names'!B$9,IF(A416&gt;3,'Sales Stage Names'!B$8,IF(A416&gt;2,'Sales Stage Names'!B$7,IF(A416&gt;1,'Sales Stage Names'!B$6,IF(A416&gt;0,'Sales Stage Names'!B$5,IF(A416="",'Sales Stage Names'!B$2,IF(A416&gt;-1,'Sales Stage Names'!B$4,'Sales Stage Names'!B$3)))))))))</f>
        <v>Not Assigned</v>
      </c>
      <c r="E416" s="63" t="str">
        <f aca="false">IF(A416&gt;6,"Customer",IF(A416&gt;1,"Target",IF(A416="","T",IF(A416&gt;0,"Dormant","Disqualified"))))</f>
        <v>T</v>
      </c>
      <c r="F416" s="64"/>
      <c r="G416" s="65" t="str">
        <f aca="false">IF((R416&lt;Dashboard!$M$1),"Yes","No")</f>
        <v>Yes</v>
      </c>
      <c r="H416" s="61" t="n">
        <f aca="false">I416/100*J416</f>
        <v>0</v>
      </c>
      <c r="I416" s="59"/>
      <c r="J416" s="61" t="n">
        <f aca="false">K416*L416</f>
        <v>0</v>
      </c>
      <c r="K416" s="66"/>
      <c r="L416" s="67"/>
      <c r="M416" s="59"/>
      <c r="N416" s="68"/>
      <c r="O416" s="69" t="n">
        <f aca="false">SUMPRODUCT('Communication Log'!E$5:E$7=1,'Communication Log'!B$5:B$7=F416)</f>
        <v>0</v>
      </c>
      <c r="P416" s="69" t="n">
        <f aca="false">SUMPRODUCT('Communication Log'!E$5:E$7=2,'Communication Log'!B$5:B$7=F416)</f>
        <v>0</v>
      </c>
      <c r="Q416" s="69" t="n">
        <f aca="false">SUMPRODUCT('Communication Log'!E$5:E$7=3,'Communication Log'!B$5:B$7=F416)</f>
        <v>0</v>
      </c>
      <c r="R416" s="74"/>
      <c r="S416" s="71"/>
      <c r="T416" s="72" t="s">
        <v>84</v>
      </c>
      <c r="U416" s="73"/>
      <c r="V416" s="73"/>
      <c r="W416" s="64"/>
      <c r="X416" s="72" t="s">
        <v>84</v>
      </c>
      <c r="Y416" s="73"/>
      <c r="Z416" s="74"/>
      <c r="AA416" s="76"/>
      <c r="AB416" s="73"/>
      <c r="AC416" s="73"/>
      <c r="AD416" s="73"/>
      <c r="CY416" s="0"/>
      <c r="CZ416" s="0"/>
      <c r="DA416" s="0"/>
      <c r="DB416" s="0"/>
    </row>
    <row r="417" customFormat="false" ht="12.95" hidden="false" customHeight="true" outlineLevel="0" collapsed="false">
      <c r="A417" s="59"/>
      <c r="B417" s="60" t="n">
        <f aca="false">RANK(C417,C$4:C$504)</f>
        <v>6</v>
      </c>
      <c r="C417" s="61" t="n">
        <f aca="false">IF(AND(A417&gt;4,A417&lt;7),H417,0)</f>
        <v>0</v>
      </c>
      <c r="D417" s="62" t="str">
        <f aca="false">IF(A417&gt;6,'Sales Stage Names'!B$11,IF(A417&gt;5,'Sales Stage Names'!B$10,IF(A417&gt;4,'Sales Stage Names'!B$9,IF(A417&gt;3,'Sales Stage Names'!B$8,IF(A417&gt;2,'Sales Stage Names'!B$7,IF(A417&gt;1,'Sales Stage Names'!B$6,IF(A417&gt;0,'Sales Stage Names'!B$5,IF(A417="",'Sales Stage Names'!B$2,IF(A417&gt;-1,'Sales Stage Names'!B$4,'Sales Stage Names'!B$3)))))))))</f>
        <v>Not Assigned</v>
      </c>
      <c r="E417" s="63" t="str">
        <f aca="false">IF(A417&gt;6,"Customer",IF(A417&gt;1,"Target",IF(A417="","T",IF(A417&gt;0,"Dormant","Disqualified"))))</f>
        <v>T</v>
      </c>
      <c r="F417" s="64"/>
      <c r="G417" s="65" t="str">
        <f aca="false">IF((R417&lt;Dashboard!$M$1),"Yes","No")</f>
        <v>Yes</v>
      </c>
      <c r="H417" s="61" t="n">
        <f aca="false">I417/100*J417</f>
        <v>0</v>
      </c>
      <c r="I417" s="59"/>
      <c r="J417" s="61" t="n">
        <f aca="false">K417*L417</f>
        <v>0</v>
      </c>
      <c r="K417" s="66"/>
      <c r="L417" s="67"/>
      <c r="M417" s="59"/>
      <c r="N417" s="68"/>
      <c r="O417" s="69" t="n">
        <f aca="false">SUMPRODUCT('Communication Log'!E$5:E$7=1,'Communication Log'!B$5:B$7=F417)</f>
        <v>0</v>
      </c>
      <c r="P417" s="69" t="n">
        <f aca="false">SUMPRODUCT('Communication Log'!E$5:E$7=2,'Communication Log'!B$5:B$7=F417)</f>
        <v>0</v>
      </c>
      <c r="Q417" s="69" t="n">
        <f aca="false">SUMPRODUCT('Communication Log'!E$5:E$7=3,'Communication Log'!B$5:B$7=F417)</f>
        <v>0</v>
      </c>
      <c r="R417" s="74"/>
      <c r="S417" s="71"/>
      <c r="T417" s="72" t="s">
        <v>84</v>
      </c>
      <c r="U417" s="73"/>
      <c r="V417" s="73"/>
      <c r="W417" s="64"/>
      <c r="X417" s="72" t="s">
        <v>84</v>
      </c>
      <c r="Y417" s="73"/>
      <c r="Z417" s="74"/>
      <c r="AA417" s="76"/>
      <c r="AB417" s="73"/>
      <c r="AC417" s="73"/>
      <c r="AD417" s="73"/>
      <c r="CY417" s="0"/>
      <c r="CZ417" s="0"/>
      <c r="DA417" s="0"/>
      <c r="DB417" s="0"/>
    </row>
    <row r="418" customFormat="false" ht="12.95" hidden="false" customHeight="true" outlineLevel="0" collapsed="false">
      <c r="A418" s="59"/>
      <c r="B418" s="60" t="n">
        <f aca="false">RANK(C418,C$4:C$504)</f>
        <v>6</v>
      </c>
      <c r="C418" s="61" t="n">
        <f aca="false">IF(AND(A418&gt;4,A418&lt;7),H418,0)</f>
        <v>0</v>
      </c>
      <c r="D418" s="62" t="str">
        <f aca="false">IF(A418&gt;6,'Sales Stage Names'!B$11,IF(A418&gt;5,'Sales Stage Names'!B$10,IF(A418&gt;4,'Sales Stage Names'!B$9,IF(A418&gt;3,'Sales Stage Names'!B$8,IF(A418&gt;2,'Sales Stage Names'!B$7,IF(A418&gt;1,'Sales Stage Names'!B$6,IF(A418&gt;0,'Sales Stage Names'!B$5,IF(A418="",'Sales Stage Names'!B$2,IF(A418&gt;-1,'Sales Stage Names'!B$4,'Sales Stage Names'!B$3)))))))))</f>
        <v>Not Assigned</v>
      </c>
      <c r="E418" s="63" t="str">
        <f aca="false">IF(A418&gt;6,"Customer",IF(A418&gt;1,"Target",IF(A418="","T",IF(A418&gt;0,"Dormant","Disqualified"))))</f>
        <v>T</v>
      </c>
      <c r="F418" s="64"/>
      <c r="G418" s="65" t="str">
        <f aca="false">IF((R418&lt;Dashboard!$M$1),"Yes","No")</f>
        <v>Yes</v>
      </c>
      <c r="H418" s="61" t="n">
        <f aca="false">I418/100*J418</f>
        <v>0</v>
      </c>
      <c r="I418" s="59"/>
      <c r="J418" s="61" t="n">
        <f aca="false">K418*L418</f>
        <v>0</v>
      </c>
      <c r="K418" s="66"/>
      <c r="L418" s="67"/>
      <c r="M418" s="59"/>
      <c r="N418" s="68"/>
      <c r="O418" s="69" t="n">
        <f aca="false">SUMPRODUCT('Communication Log'!E$5:E$7=1,'Communication Log'!B$5:B$7=F418)</f>
        <v>0</v>
      </c>
      <c r="P418" s="69" t="n">
        <f aca="false">SUMPRODUCT('Communication Log'!E$5:E$7=2,'Communication Log'!B$5:B$7=F418)</f>
        <v>0</v>
      </c>
      <c r="Q418" s="69" t="n">
        <f aca="false">SUMPRODUCT('Communication Log'!E$5:E$7=3,'Communication Log'!B$5:B$7=F418)</f>
        <v>0</v>
      </c>
      <c r="R418" s="74"/>
      <c r="S418" s="71"/>
      <c r="T418" s="72" t="s">
        <v>84</v>
      </c>
      <c r="U418" s="73"/>
      <c r="V418" s="73"/>
      <c r="W418" s="64"/>
      <c r="X418" s="72" t="s">
        <v>84</v>
      </c>
      <c r="Y418" s="73"/>
      <c r="Z418" s="74"/>
      <c r="AA418" s="76"/>
      <c r="AB418" s="73"/>
      <c r="AC418" s="73"/>
      <c r="AD418" s="73"/>
      <c r="CY418" s="0"/>
      <c r="CZ418" s="0"/>
      <c r="DA418" s="0"/>
      <c r="DB418" s="0"/>
    </row>
    <row r="419" customFormat="false" ht="12.95" hidden="false" customHeight="true" outlineLevel="0" collapsed="false">
      <c r="A419" s="59"/>
      <c r="B419" s="60" t="n">
        <f aca="false">RANK(C419,C$4:C$504)</f>
        <v>6</v>
      </c>
      <c r="C419" s="61" t="n">
        <f aca="false">IF(AND(A419&gt;4,A419&lt;7),H419,0)</f>
        <v>0</v>
      </c>
      <c r="D419" s="62" t="str">
        <f aca="false">IF(A419&gt;6,'Sales Stage Names'!B$11,IF(A419&gt;5,'Sales Stage Names'!B$10,IF(A419&gt;4,'Sales Stage Names'!B$9,IF(A419&gt;3,'Sales Stage Names'!B$8,IF(A419&gt;2,'Sales Stage Names'!B$7,IF(A419&gt;1,'Sales Stage Names'!B$6,IF(A419&gt;0,'Sales Stage Names'!B$5,IF(A419="",'Sales Stage Names'!B$2,IF(A419&gt;-1,'Sales Stage Names'!B$4,'Sales Stage Names'!B$3)))))))))</f>
        <v>Not Assigned</v>
      </c>
      <c r="E419" s="63" t="str">
        <f aca="false">IF(A419&gt;6,"Customer",IF(A419&gt;1,"Target",IF(A419="","T",IF(A419&gt;0,"Dormant","Disqualified"))))</f>
        <v>T</v>
      </c>
      <c r="F419" s="64"/>
      <c r="G419" s="65" t="str">
        <f aca="false">IF((R419&lt;Dashboard!$M$1),"Yes","No")</f>
        <v>Yes</v>
      </c>
      <c r="H419" s="61" t="n">
        <f aca="false">I419/100*J419</f>
        <v>0</v>
      </c>
      <c r="I419" s="59"/>
      <c r="J419" s="61" t="n">
        <f aca="false">K419*L419</f>
        <v>0</v>
      </c>
      <c r="K419" s="66"/>
      <c r="L419" s="67"/>
      <c r="M419" s="59"/>
      <c r="N419" s="68"/>
      <c r="O419" s="69" t="n">
        <f aca="false">SUMPRODUCT('Communication Log'!E$5:E$7=1,'Communication Log'!B$5:B$7=F419)</f>
        <v>0</v>
      </c>
      <c r="P419" s="69" t="n">
        <f aca="false">SUMPRODUCT('Communication Log'!E$5:E$7=2,'Communication Log'!B$5:B$7=F419)</f>
        <v>0</v>
      </c>
      <c r="Q419" s="69" t="n">
        <f aca="false">SUMPRODUCT('Communication Log'!E$5:E$7=3,'Communication Log'!B$5:B$7=F419)</f>
        <v>0</v>
      </c>
      <c r="R419" s="74"/>
      <c r="S419" s="71"/>
      <c r="T419" s="72" t="s">
        <v>84</v>
      </c>
      <c r="U419" s="73"/>
      <c r="V419" s="73"/>
      <c r="W419" s="64"/>
      <c r="X419" s="72" t="s">
        <v>84</v>
      </c>
      <c r="Y419" s="73"/>
      <c r="Z419" s="74"/>
      <c r="AA419" s="76"/>
      <c r="AB419" s="73"/>
      <c r="AC419" s="73"/>
      <c r="AD419" s="73"/>
      <c r="CY419" s="0"/>
      <c r="CZ419" s="0"/>
      <c r="DA419" s="0"/>
      <c r="DB419" s="0"/>
    </row>
    <row r="420" customFormat="false" ht="12.95" hidden="false" customHeight="true" outlineLevel="0" collapsed="false">
      <c r="A420" s="59"/>
      <c r="B420" s="60" t="n">
        <f aca="false">RANK(C420,C$4:C$504)</f>
        <v>6</v>
      </c>
      <c r="C420" s="61" t="n">
        <f aca="false">IF(AND(A420&gt;4,A420&lt;7),H420,0)</f>
        <v>0</v>
      </c>
      <c r="D420" s="62" t="str">
        <f aca="false">IF(A420&gt;6,'Sales Stage Names'!B$11,IF(A420&gt;5,'Sales Stage Names'!B$10,IF(A420&gt;4,'Sales Stage Names'!B$9,IF(A420&gt;3,'Sales Stage Names'!B$8,IF(A420&gt;2,'Sales Stage Names'!B$7,IF(A420&gt;1,'Sales Stage Names'!B$6,IF(A420&gt;0,'Sales Stage Names'!B$5,IF(A420="",'Sales Stage Names'!B$2,IF(A420&gt;-1,'Sales Stage Names'!B$4,'Sales Stage Names'!B$3)))))))))</f>
        <v>Not Assigned</v>
      </c>
      <c r="E420" s="63" t="str">
        <f aca="false">IF(A420&gt;6,"Customer",IF(A420&gt;1,"Target",IF(A420="","T",IF(A420&gt;0,"Dormant","Disqualified"))))</f>
        <v>T</v>
      </c>
      <c r="F420" s="64"/>
      <c r="G420" s="65" t="str">
        <f aca="false">IF((R420&lt;Dashboard!$M$1),"Yes","No")</f>
        <v>Yes</v>
      </c>
      <c r="H420" s="61" t="n">
        <f aca="false">I420/100*J420</f>
        <v>0</v>
      </c>
      <c r="I420" s="59"/>
      <c r="J420" s="61" t="n">
        <f aca="false">K420*L420</f>
        <v>0</v>
      </c>
      <c r="K420" s="66"/>
      <c r="L420" s="67"/>
      <c r="M420" s="59"/>
      <c r="N420" s="68"/>
      <c r="O420" s="69" t="n">
        <f aca="false">SUMPRODUCT('Communication Log'!E$5:E$7=1,'Communication Log'!B$5:B$7=F420)</f>
        <v>0</v>
      </c>
      <c r="P420" s="69" t="n">
        <f aca="false">SUMPRODUCT('Communication Log'!E$5:E$7=2,'Communication Log'!B$5:B$7=F420)</f>
        <v>0</v>
      </c>
      <c r="Q420" s="69" t="n">
        <f aca="false">SUMPRODUCT('Communication Log'!E$5:E$7=3,'Communication Log'!B$5:B$7=F420)</f>
        <v>0</v>
      </c>
      <c r="R420" s="74"/>
      <c r="S420" s="71"/>
      <c r="T420" s="72" t="s">
        <v>84</v>
      </c>
      <c r="U420" s="73"/>
      <c r="V420" s="73"/>
      <c r="W420" s="64"/>
      <c r="X420" s="72" t="s">
        <v>84</v>
      </c>
      <c r="Y420" s="73"/>
      <c r="Z420" s="74"/>
      <c r="AA420" s="76"/>
      <c r="AB420" s="73"/>
      <c r="AC420" s="73"/>
      <c r="AD420" s="73"/>
      <c r="CY420" s="0"/>
      <c r="CZ420" s="0"/>
      <c r="DA420" s="0"/>
      <c r="DB420" s="0"/>
    </row>
    <row r="421" customFormat="false" ht="12.95" hidden="false" customHeight="true" outlineLevel="0" collapsed="false">
      <c r="A421" s="59"/>
      <c r="B421" s="60" t="n">
        <f aca="false">RANK(C421,C$4:C$504)</f>
        <v>6</v>
      </c>
      <c r="C421" s="61" t="n">
        <f aca="false">IF(AND(A421&gt;4,A421&lt;7),H421,0)</f>
        <v>0</v>
      </c>
      <c r="D421" s="62" t="str">
        <f aca="false">IF(A421&gt;6,'Sales Stage Names'!B$11,IF(A421&gt;5,'Sales Stage Names'!B$10,IF(A421&gt;4,'Sales Stage Names'!B$9,IF(A421&gt;3,'Sales Stage Names'!B$8,IF(A421&gt;2,'Sales Stage Names'!B$7,IF(A421&gt;1,'Sales Stage Names'!B$6,IF(A421&gt;0,'Sales Stage Names'!B$5,IF(A421="",'Sales Stage Names'!B$2,IF(A421&gt;-1,'Sales Stage Names'!B$4,'Sales Stage Names'!B$3)))))))))</f>
        <v>Not Assigned</v>
      </c>
      <c r="E421" s="63" t="str">
        <f aca="false">IF(A421&gt;6,"Customer",IF(A421&gt;1,"Target",IF(A421="","T",IF(A421&gt;0,"Dormant","Disqualified"))))</f>
        <v>T</v>
      </c>
      <c r="F421" s="64"/>
      <c r="G421" s="65" t="str">
        <f aca="false">IF((R421&lt;Dashboard!$M$1),"Yes","No")</f>
        <v>Yes</v>
      </c>
      <c r="H421" s="61" t="n">
        <f aca="false">I421/100*J421</f>
        <v>0</v>
      </c>
      <c r="I421" s="59"/>
      <c r="J421" s="61" t="n">
        <f aca="false">K421*L421</f>
        <v>0</v>
      </c>
      <c r="K421" s="66"/>
      <c r="L421" s="67"/>
      <c r="M421" s="59"/>
      <c r="N421" s="68"/>
      <c r="O421" s="69" t="n">
        <f aca="false">SUMPRODUCT('Communication Log'!E$5:E$7=1,'Communication Log'!B$5:B$7=F421)</f>
        <v>0</v>
      </c>
      <c r="P421" s="69" t="n">
        <f aca="false">SUMPRODUCT('Communication Log'!E$5:E$7=2,'Communication Log'!B$5:B$7=F421)</f>
        <v>0</v>
      </c>
      <c r="Q421" s="69" t="n">
        <f aca="false">SUMPRODUCT('Communication Log'!E$5:E$7=3,'Communication Log'!B$5:B$7=F421)</f>
        <v>0</v>
      </c>
      <c r="R421" s="74"/>
      <c r="S421" s="71"/>
      <c r="T421" s="72" t="s">
        <v>84</v>
      </c>
      <c r="U421" s="73"/>
      <c r="V421" s="73"/>
      <c r="W421" s="64"/>
      <c r="X421" s="72" t="s">
        <v>84</v>
      </c>
      <c r="Y421" s="73"/>
      <c r="Z421" s="74"/>
      <c r="AA421" s="76"/>
      <c r="AB421" s="73"/>
      <c r="AC421" s="73"/>
      <c r="AD421" s="73"/>
      <c r="CY421" s="0"/>
      <c r="CZ421" s="0"/>
      <c r="DA421" s="0"/>
      <c r="DB421" s="0"/>
    </row>
    <row r="422" customFormat="false" ht="12.95" hidden="false" customHeight="true" outlineLevel="0" collapsed="false">
      <c r="A422" s="59"/>
      <c r="B422" s="60" t="n">
        <f aca="false">RANK(C422,C$4:C$504)</f>
        <v>6</v>
      </c>
      <c r="C422" s="61" t="n">
        <f aca="false">IF(AND(A422&gt;4,A422&lt;7),H422,0)</f>
        <v>0</v>
      </c>
      <c r="D422" s="62" t="str">
        <f aca="false">IF(A422&gt;6,'Sales Stage Names'!B$11,IF(A422&gt;5,'Sales Stage Names'!B$10,IF(A422&gt;4,'Sales Stage Names'!B$9,IF(A422&gt;3,'Sales Stage Names'!B$8,IF(A422&gt;2,'Sales Stage Names'!B$7,IF(A422&gt;1,'Sales Stage Names'!B$6,IF(A422&gt;0,'Sales Stage Names'!B$5,IF(A422="",'Sales Stage Names'!B$2,IF(A422&gt;-1,'Sales Stage Names'!B$4,'Sales Stage Names'!B$3)))))))))</f>
        <v>Not Assigned</v>
      </c>
      <c r="E422" s="63" t="str">
        <f aca="false">IF(A422&gt;6,"Customer",IF(A422&gt;1,"Target",IF(A422="","T",IF(A422&gt;0,"Dormant","Disqualified"))))</f>
        <v>T</v>
      </c>
      <c r="F422" s="64"/>
      <c r="G422" s="65" t="str">
        <f aca="false">IF((R422&lt;Dashboard!$M$1),"Yes","No")</f>
        <v>Yes</v>
      </c>
      <c r="H422" s="61" t="n">
        <f aca="false">I422/100*J422</f>
        <v>0</v>
      </c>
      <c r="I422" s="59"/>
      <c r="J422" s="61" t="n">
        <f aca="false">K422*L422</f>
        <v>0</v>
      </c>
      <c r="K422" s="66"/>
      <c r="L422" s="67"/>
      <c r="M422" s="59"/>
      <c r="N422" s="68"/>
      <c r="O422" s="69" t="n">
        <f aca="false">SUMPRODUCT('Communication Log'!E$5:E$7=1,'Communication Log'!B$5:B$7=F422)</f>
        <v>0</v>
      </c>
      <c r="P422" s="69" t="n">
        <f aca="false">SUMPRODUCT('Communication Log'!E$5:E$7=2,'Communication Log'!B$5:B$7=F422)</f>
        <v>0</v>
      </c>
      <c r="Q422" s="69" t="n">
        <f aca="false">SUMPRODUCT('Communication Log'!E$5:E$7=3,'Communication Log'!B$5:B$7=F422)</f>
        <v>0</v>
      </c>
      <c r="R422" s="74"/>
      <c r="S422" s="71"/>
      <c r="T422" s="72" t="s">
        <v>84</v>
      </c>
      <c r="U422" s="73"/>
      <c r="V422" s="73"/>
      <c r="W422" s="64"/>
      <c r="X422" s="72" t="s">
        <v>84</v>
      </c>
      <c r="Y422" s="73"/>
      <c r="Z422" s="74"/>
      <c r="AA422" s="76"/>
      <c r="AB422" s="73"/>
      <c r="AC422" s="73"/>
      <c r="AD422" s="73"/>
      <c r="CY422" s="0"/>
      <c r="CZ422" s="0"/>
      <c r="DA422" s="0"/>
      <c r="DB422" s="0"/>
    </row>
    <row r="423" customFormat="false" ht="12.95" hidden="false" customHeight="true" outlineLevel="0" collapsed="false">
      <c r="A423" s="59"/>
      <c r="B423" s="60" t="n">
        <f aca="false">RANK(C423,C$4:C$504)</f>
        <v>6</v>
      </c>
      <c r="C423" s="61" t="n">
        <f aca="false">IF(AND(A423&gt;4,A423&lt;7),H423,0)</f>
        <v>0</v>
      </c>
      <c r="D423" s="62" t="str">
        <f aca="false">IF(A423&gt;6,'Sales Stage Names'!B$11,IF(A423&gt;5,'Sales Stage Names'!B$10,IF(A423&gt;4,'Sales Stage Names'!B$9,IF(A423&gt;3,'Sales Stage Names'!B$8,IF(A423&gt;2,'Sales Stage Names'!B$7,IF(A423&gt;1,'Sales Stage Names'!B$6,IF(A423&gt;0,'Sales Stage Names'!B$5,IF(A423="",'Sales Stage Names'!B$2,IF(A423&gt;-1,'Sales Stage Names'!B$4,'Sales Stage Names'!B$3)))))))))</f>
        <v>Not Assigned</v>
      </c>
      <c r="E423" s="63" t="str">
        <f aca="false">IF(A423&gt;6,"Customer",IF(A423&gt;1,"Target",IF(A423="","T",IF(A423&gt;0,"Dormant","Disqualified"))))</f>
        <v>T</v>
      </c>
      <c r="F423" s="64"/>
      <c r="G423" s="65" t="str">
        <f aca="false">IF((R423&lt;Dashboard!$M$1),"Yes","No")</f>
        <v>Yes</v>
      </c>
      <c r="H423" s="61" t="n">
        <f aca="false">I423/100*J423</f>
        <v>0</v>
      </c>
      <c r="I423" s="59"/>
      <c r="J423" s="61" t="n">
        <f aca="false">K423*L423</f>
        <v>0</v>
      </c>
      <c r="K423" s="66"/>
      <c r="L423" s="67"/>
      <c r="M423" s="59"/>
      <c r="N423" s="68"/>
      <c r="O423" s="69" t="n">
        <f aca="false">SUMPRODUCT('Communication Log'!E$5:E$7=1,'Communication Log'!B$5:B$7=F423)</f>
        <v>0</v>
      </c>
      <c r="P423" s="69" t="n">
        <f aca="false">SUMPRODUCT('Communication Log'!E$5:E$7=2,'Communication Log'!B$5:B$7=F423)</f>
        <v>0</v>
      </c>
      <c r="Q423" s="69" t="n">
        <f aca="false">SUMPRODUCT('Communication Log'!E$5:E$7=3,'Communication Log'!B$5:B$7=F423)</f>
        <v>0</v>
      </c>
      <c r="R423" s="74"/>
      <c r="S423" s="71"/>
      <c r="T423" s="72" t="s">
        <v>84</v>
      </c>
      <c r="U423" s="73"/>
      <c r="V423" s="73"/>
      <c r="W423" s="64"/>
      <c r="X423" s="72" t="s">
        <v>84</v>
      </c>
      <c r="Y423" s="73"/>
      <c r="Z423" s="74"/>
      <c r="AA423" s="76"/>
      <c r="AB423" s="73"/>
      <c r="AC423" s="73"/>
      <c r="AD423" s="73"/>
      <c r="CY423" s="0"/>
      <c r="CZ423" s="0"/>
      <c r="DA423" s="0"/>
      <c r="DB423" s="0"/>
    </row>
    <row r="424" customFormat="false" ht="12.95" hidden="false" customHeight="true" outlineLevel="0" collapsed="false">
      <c r="A424" s="59"/>
      <c r="B424" s="60" t="n">
        <f aca="false">RANK(C424,C$4:C$504)</f>
        <v>6</v>
      </c>
      <c r="C424" s="61" t="n">
        <f aca="false">IF(AND(A424&gt;4,A424&lt;7),H424,0)</f>
        <v>0</v>
      </c>
      <c r="D424" s="62" t="str">
        <f aca="false">IF(A424&gt;6,'Sales Stage Names'!B$11,IF(A424&gt;5,'Sales Stage Names'!B$10,IF(A424&gt;4,'Sales Stage Names'!B$9,IF(A424&gt;3,'Sales Stage Names'!B$8,IF(A424&gt;2,'Sales Stage Names'!B$7,IF(A424&gt;1,'Sales Stage Names'!B$6,IF(A424&gt;0,'Sales Stage Names'!B$5,IF(A424="",'Sales Stage Names'!B$2,IF(A424&gt;-1,'Sales Stage Names'!B$4,'Sales Stage Names'!B$3)))))))))</f>
        <v>Not Assigned</v>
      </c>
      <c r="E424" s="63" t="str">
        <f aca="false">IF(A424&gt;6,"Customer",IF(A424&gt;1,"Target",IF(A424="","T",IF(A424&gt;0,"Dormant","Disqualified"))))</f>
        <v>T</v>
      </c>
      <c r="F424" s="64"/>
      <c r="G424" s="65" t="str">
        <f aca="false">IF((R424&lt;Dashboard!$M$1),"Yes","No")</f>
        <v>Yes</v>
      </c>
      <c r="H424" s="61" t="n">
        <f aca="false">I424/100*J424</f>
        <v>0</v>
      </c>
      <c r="I424" s="59"/>
      <c r="J424" s="61" t="n">
        <f aca="false">K424*L424</f>
        <v>0</v>
      </c>
      <c r="K424" s="66"/>
      <c r="L424" s="67"/>
      <c r="M424" s="59"/>
      <c r="N424" s="68"/>
      <c r="O424" s="69" t="n">
        <f aca="false">SUMPRODUCT('Communication Log'!E$5:E$7=1,'Communication Log'!B$5:B$7=F424)</f>
        <v>0</v>
      </c>
      <c r="P424" s="69" t="n">
        <f aca="false">SUMPRODUCT('Communication Log'!E$5:E$7=2,'Communication Log'!B$5:B$7=F424)</f>
        <v>0</v>
      </c>
      <c r="Q424" s="69" t="n">
        <f aca="false">SUMPRODUCT('Communication Log'!E$5:E$7=3,'Communication Log'!B$5:B$7=F424)</f>
        <v>0</v>
      </c>
      <c r="R424" s="74"/>
      <c r="S424" s="71"/>
      <c r="T424" s="72" t="s">
        <v>84</v>
      </c>
      <c r="U424" s="73"/>
      <c r="V424" s="73"/>
      <c r="W424" s="64"/>
      <c r="X424" s="72" t="s">
        <v>84</v>
      </c>
      <c r="Y424" s="73"/>
      <c r="Z424" s="74"/>
      <c r="AA424" s="76"/>
      <c r="AB424" s="73"/>
      <c r="AC424" s="73"/>
      <c r="AD424" s="73"/>
      <c r="CY424" s="0"/>
      <c r="CZ424" s="0"/>
      <c r="DA424" s="0"/>
      <c r="DB424" s="0"/>
    </row>
    <row r="425" customFormat="false" ht="12.95" hidden="false" customHeight="true" outlineLevel="0" collapsed="false">
      <c r="A425" s="59"/>
      <c r="B425" s="60" t="n">
        <f aca="false">RANK(C425,C$4:C$504)</f>
        <v>6</v>
      </c>
      <c r="C425" s="61" t="n">
        <f aca="false">IF(AND(A425&gt;4,A425&lt;7),H425,0)</f>
        <v>0</v>
      </c>
      <c r="D425" s="62" t="str">
        <f aca="false">IF(A425&gt;6,'Sales Stage Names'!B$11,IF(A425&gt;5,'Sales Stage Names'!B$10,IF(A425&gt;4,'Sales Stage Names'!B$9,IF(A425&gt;3,'Sales Stage Names'!B$8,IF(A425&gt;2,'Sales Stage Names'!B$7,IF(A425&gt;1,'Sales Stage Names'!B$6,IF(A425&gt;0,'Sales Stage Names'!B$5,IF(A425="",'Sales Stage Names'!B$2,IF(A425&gt;-1,'Sales Stage Names'!B$4,'Sales Stage Names'!B$3)))))))))</f>
        <v>Not Assigned</v>
      </c>
      <c r="E425" s="63" t="str">
        <f aca="false">IF(A425&gt;6,"Customer",IF(A425&gt;1,"Target",IF(A425="","T",IF(A425&gt;0,"Dormant","Disqualified"))))</f>
        <v>T</v>
      </c>
      <c r="F425" s="64"/>
      <c r="G425" s="65" t="str">
        <f aca="false">IF((R425&lt;Dashboard!$M$1),"Yes","No")</f>
        <v>Yes</v>
      </c>
      <c r="H425" s="61" t="n">
        <f aca="false">I425/100*J425</f>
        <v>0</v>
      </c>
      <c r="I425" s="59"/>
      <c r="J425" s="61" t="n">
        <f aca="false">K425*L425</f>
        <v>0</v>
      </c>
      <c r="K425" s="66"/>
      <c r="L425" s="67"/>
      <c r="M425" s="59"/>
      <c r="N425" s="68"/>
      <c r="O425" s="69" t="n">
        <f aca="false">SUMPRODUCT('Communication Log'!E$5:E$7=1,'Communication Log'!B$5:B$7=F425)</f>
        <v>0</v>
      </c>
      <c r="P425" s="69" t="n">
        <f aca="false">SUMPRODUCT('Communication Log'!E$5:E$7=2,'Communication Log'!B$5:B$7=F425)</f>
        <v>0</v>
      </c>
      <c r="Q425" s="69" t="n">
        <f aca="false">SUMPRODUCT('Communication Log'!E$5:E$7=3,'Communication Log'!B$5:B$7=F425)</f>
        <v>0</v>
      </c>
      <c r="R425" s="74"/>
      <c r="S425" s="71"/>
      <c r="T425" s="72" t="s">
        <v>84</v>
      </c>
      <c r="U425" s="73"/>
      <c r="V425" s="73"/>
      <c r="W425" s="64"/>
      <c r="X425" s="72" t="s">
        <v>84</v>
      </c>
      <c r="Y425" s="73"/>
      <c r="Z425" s="74"/>
      <c r="AA425" s="76"/>
      <c r="AB425" s="73"/>
      <c r="AC425" s="73"/>
      <c r="AD425" s="73"/>
      <c r="CY425" s="0"/>
      <c r="CZ425" s="0"/>
      <c r="DA425" s="0"/>
      <c r="DB425" s="0"/>
    </row>
    <row r="426" customFormat="false" ht="12.95" hidden="false" customHeight="true" outlineLevel="0" collapsed="false">
      <c r="A426" s="59"/>
      <c r="B426" s="60" t="n">
        <f aca="false">RANK(C426,C$4:C$504)</f>
        <v>6</v>
      </c>
      <c r="C426" s="61" t="n">
        <f aca="false">IF(AND(A426&gt;4,A426&lt;7),H426,0)</f>
        <v>0</v>
      </c>
      <c r="D426" s="62" t="str">
        <f aca="false">IF(A426&gt;6,'Sales Stage Names'!B$11,IF(A426&gt;5,'Sales Stage Names'!B$10,IF(A426&gt;4,'Sales Stage Names'!B$9,IF(A426&gt;3,'Sales Stage Names'!B$8,IF(A426&gt;2,'Sales Stage Names'!B$7,IF(A426&gt;1,'Sales Stage Names'!B$6,IF(A426&gt;0,'Sales Stage Names'!B$5,IF(A426="",'Sales Stage Names'!B$2,IF(A426&gt;-1,'Sales Stage Names'!B$4,'Sales Stage Names'!B$3)))))))))</f>
        <v>Not Assigned</v>
      </c>
      <c r="E426" s="63" t="str">
        <f aca="false">IF(A426&gt;6,"Customer",IF(A426&gt;1,"Target",IF(A426="","T",IF(A426&gt;0,"Dormant","Disqualified"))))</f>
        <v>T</v>
      </c>
      <c r="F426" s="64"/>
      <c r="G426" s="65" t="str">
        <f aca="false">IF((R426&lt;Dashboard!$M$1),"Yes","No")</f>
        <v>Yes</v>
      </c>
      <c r="H426" s="61" t="n">
        <f aca="false">I426/100*J426</f>
        <v>0</v>
      </c>
      <c r="I426" s="59"/>
      <c r="J426" s="61" t="n">
        <f aca="false">K426*L426</f>
        <v>0</v>
      </c>
      <c r="K426" s="66"/>
      <c r="L426" s="67"/>
      <c r="M426" s="59"/>
      <c r="N426" s="68"/>
      <c r="O426" s="69" t="n">
        <f aca="false">SUMPRODUCT('Communication Log'!E$5:E$7=1,'Communication Log'!B$5:B$7=F426)</f>
        <v>0</v>
      </c>
      <c r="P426" s="69" t="n">
        <f aca="false">SUMPRODUCT('Communication Log'!E$5:E$7=2,'Communication Log'!B$5:B$7=F426)</f>
        <v>0</v>
      </c>
      <c r="Q426" s="69" t="n">
        <f aca="false">SUMPRODUCT('Communication Log'!E$5:E$7=3,'Communication Log'!B$5:B$7=F426)</f>
        <v>0</v>
      </c>
      <c r="R426" s="74"/>
      <c r="S426" s="71"/>
      <c r="T426" s="72" t="s">
        <v>84</v>
      </c>
      <c r="U426" s="73"/>
      <c r="V426" s="73"/>
      <c r="W426" s="64"/>
      <c r="X426" s="72" t="s">
        <v>84</v>
      </c>
      <c r="Y426" s="73"/>
      <c r="Z426" s="74"/>
      <c r="AA426" s="76"/>
      <c r="AB426" s="73"/>
      <c r="AC426" s="73"/>
      <c r="AD426" s="73"/>
      <c r="CY426" s="0"/>
      <c r="CZ426" s="0"/>
      <c r="DA426" s="0"/>
      <c r="DB426" s="0"/>
    </row>
    <row r="427" customFormat="false" ht="12.95" hidden="false" customHeight="true" outlineLevel="0" collapsed="false">
      <c r="A427" s="59"/>
      <c r="B427" s="60" t="n">
        <f aca="false">RANK(C427,C$4:C$504)</f>
        <v>6</v>
      </c>
      <c r="C427" s="61" t="n">
        <f aca="false">IF(AND(A427&gt;4,A427&lt;7),H427,0)</f>
        <v>0</v>
      </c>
      <c r="D427" s="62" t="str">
        <f aca="false">IF(A427&gt;6,'Sales Stage Names'!B$11,IF(A427&gt;5,'Sales Stage Names'!B$10,IF(A427&gt;4,'Sales Stage Names'!B$9,IF(A427&gt;3,'Sales Stage Names'!B$8,IF(A427&gt;2,'Sales Stage Names'!B$7,IF(A427&gt;1,'Sales Stage Names'!B$6,IF(A427&gt;0,'Sales Stage Names'!B$5,IF(A427="",'Sales Stage Names'!B$2,IF(A427&gt;-1,'Sales Stage Names'!B$4,'Sales Stage Names'!B$3)))))))))</f>
        <v>Not Assigned</v>
      </c>
      <c r="E427" s="63" t="str">
        <f aca="false">IF(A427&gt;6,"Customer",IF(A427&gt;1,"Target",IF(A427="","T",IF(A427&gt;0,"Dormant","Disqualified"))))</f>
        <v>T</v>
      </c>
      <c r="F427" s="64"/>
      <c r="G427" s="65" t="str">
        <f aca="false">IF((R427&lt;Dashboard!$M$1),"Yes","No")</f>
        <v>Yes</v>
      </c>
      <c r="H427" s="61" t="n">
        <f aca="false">I427/100*J427</f>
        <v>0</v>
      </c>
      <c r="I427" s="59"/>
      <c r="J427" s="61" t="n">
        <f aca="false">K427*L427</f>
        <v>0</v>
      </c>
      <c r="K427" s="66"/>
      <c r="L427" s="67"/>
      <c r="M427" s="59"/>
      <c r="N427" s="68"/>
      <c r="O427" s="69" t="n">
        <f aca="false">SUMPRODUCT('Communication Log'!E$5:E$7=1,'Communication Log'!B$5:B$7=F427)</f>
        <v>0</v>
      </c>
      <c r="P427" s="69" t="n">
        <f aca="false">SUMPRODUCT('Communication Log'!E$5:E$7=2,'Communication Log'!B$5:B$7=F427)</f>
        <v>0</v>
      </c>
      <c r="Q427" s="69" t="n">
        <f aca="false">SUMPRODUCT('Communication Log'!E$5:E$7=3,'Communication Log'!B$5:B$7=F427)</f>
        <v>0</v>
      </c>
      <c r="R427" s="74"/>
      <c r="S427" s="71"/>
      <c r="T427" s="72" t="s">
        <v>84</v>
      </c>
      <c r="U427" s="73"/>
      <c r="V427" s="73"/>
      <c r="W427" s="64"/>
      <c r="X427" s="72" t="s">
        <v>84</v>
      </c>
      <c r="Y427" s="73"/>
      <c r="Z427" s="74"/>
      <c r="AA427" s="76"/>
      <c r="AB427" s="73"/>
      <c r="AC427" s="73"/>
      <c r="AD427" s="73"/>
      <c r="CY427" s="0"/>
      <c r="CZ427" s="0"/>
      <c r="DA427" s="0"/>
      <c r="DB427" s="0"/>
    </row>
    <row r="428" customFormat="false" ht="12.95" hidden="false" customHeight="true" outlineLevel="0" collapsed="false">
      <c r="A428" s="59"/>
      <c r="B428" s="60" t="n">
        <f aca="false">RANK(C428,C$4:C$504)</f>
        <v>6</v>
      </c>
      <c r="C428" s="61" t="n">
        <f aca="false">IF(AND(A428&gt;4,A428&lt;7),H428,0)</f>
        <v>0</v>
      </c>
      <c r="D428" s="62" t="str">
        <f aca="false">IF(A428&gt;6,'Sales Stage Names'!B$11,IF(A428&gt;5,'Sales Stage Names'!B$10,IF(A428&gt;4,'Sales Stage Names'!B$9,IF(A428&gt;3,'Sales Stage Names'!B$8,IF(A428&gt;2,'Sales Stage Names'!B$7,IF(A428&gt;1,'Sales Stage Names'!B$6,IF(A428&gt;0,'Sales Stage Names'!B$5,IF(A428="",'Sales Stage Names'!B$2,IF(A428&gt;-1,'Sales Stage Names'!B$4,'Sales Stage Names'!B$3)))))))))</f>
        <v>Not Assigned</v>
      </c>
      <c r="E428" s="63" t="str">
        <f aca="false">IF(A428&gt;6,"Customer",IF(A428&gt;1,"Target",IF(A428="","T",IF(A428&gt;0,"Dormant","Disqualified"))))</f>
        <v>T</v>
      </c>
      <c r="F428" s="64"/>
      <c r="G428" s="65" t="str">
        <f aca="false">IF((R428&lt;Dashboard!$M$1),"Yes","No")</f>
        <v>Yes</v>
      </c>
      <c r="H428" s="61" t="n">
        <f aca="false">I428/100*J428</f>
        <v>0</v>
      </c>
      <c r="I428" s="59"/>
      <c r="J428" s="61" t="n">
        <f aca="false">K428*L428</f>
        <v>0</v>
      </c>
      <c r="K428" s="66"/>
      <c r="L428" s="67"/>
      <c r="M428" s="59"/>
      <c r="N428" s="68"/>
      <c r="O428" s="69" t="n">
        <f aca="false">SUMPRODUCT('Communication Log'!E$5:E$7=1,'Communication Log'!B$5:B$7=F428)</f>
        <v>0</v>
      </c>
      <c r="P428" s="69" t="n">
        <f aca="false">SUMPRODUCT('Communication Log'!E$5:E$7=2,'Communication Log'!B$5:B$7=F428)</f>
        <v>0</v>
      </c>
      <c r="Q428" s="69" t="n">
        <f aca="false">SUMPRODUCT('Communication Log'!E$5:E$7=3,'Communication Log'!B$5:B$7=F428)</f>
        <v>0</v>
      </c>
      <c r="R428" s="74"/>
      <c r="S428" s="71"/>
      <c r="T428" s="72" t="s">
        <v>84</v>
      </c>
      <c r="U428" s="73"/>
      <c r="V428" s="73"/>
      <c r="W428" s="64"/>
      <c r="X428" s="72" t="s">
        <v>84</v>
      </c>
      <c r="Y428" s="73"/>
      <c r="Z428" s="74"/>
      <c r="AA428" s="76"/>
      <c r="AB428" s="73"/>
      <c r="AC428" s="73"/>
      <c r="AD428" s="73"/>
      <c r="CY428" s="0"/>
      <c r="CZ428" s="0"/>
      <c r="DA428" s="0"/>
      <c r="DB428" s="0"/>
    </row>
    <row r="429" customFormat="false" ht="12.95" hidden="false" customHeight="true" outlineLevel="0" collapsed="false">
      <c r="A429" s="59"/>
      <c r="B429" s="60" t="n">
        <f aca="false">RANK(C429,C$4:C$504)</f>
        <v>6</v>
      </c>
      <c r="C429" s="61" t="n">
        <f aca="false">IF(AND(A429&gt;4,A429&lt;7),H429,0)</f>
        <v>0</v>
      </c>
      <c r="D429" s="62" t="str">
        <f aca="false">IF(A429&gt;6,'Sales Stage Names'!B$11,IF(A429&gt;5,'Sales Stage Names'!B$10,IF(A429&gt;4,'Sales Stage Names'!B$9,IF(A429&gt;3,'Sales Stage Names'!B$8,IF(A429&gt;2,'Sales Stage Names'!B$7,IF(A429&gt;1,'Sales Stage Names'!B$6,IF(A429&gt;0,'Sales Stage Names'!B$5,IF(A429="",'Sales Stage Names'!B$2,IF(A429&gt;-1,'Sales Stage Names'!B$4,'Sales Stage Names'!B$3)))))))))</f>
        <v>Not Assigned</v>
      </c>
      <c r="E429" s="63" t="str">
        <f aca="false">IF(A429&gt;6,"Customer",IF(A429&gt;1,"Target",IF(A429="","T",IF(A429&gt;0,"Dormant","Disqualified"))))</f>
        <v>T</v>
      </c>
      <c r="F429" s="64"/>
      <c r="G429" s="65" t="str">
        <f aca="false">IF((R429&lt;Dashboard!$M$1),"Yes","No")</f>
        <v>Yes</v>
      </c>
      <c r="H429" s="61" t="n">
        <f aca="false">I429/100*J429</f>
        <v>0</v>
      </c>
      <c r="I429" s="59"/>
      <c r="J429" s="61" t="n">
        <f aca="false">K429*L429</f>
        <v>0</v>
      </c>
      <c r="K429" s="66"/>
      <c r="L429" s="67"/>
      <c r="M429" s="59"/>
      <c r="N429" s="68"/>
      <c r="O429" s="69" t="n">
        <f aca="false">SUMPRODUCT('Communication Log'!E$5:E$7=1,'Communication Log'!B$5:B$7=F429)</f>
        <v>0</v>
      </c>
      <c r="P429" s="69" t="n">
        <f aca="false">SUMPRODUCT('Communication Log'!E$5:E$7=2,'Communication Log'!B$5:B$7=F429)</f>
        <v>0</v>
      </c>
      <c r="Q429" s="69" t="n">
        <f aca="false">SUMPRODUCT('Communication Log'!E$5:E$7=3,'Communication Log'!B$5:B$7=F429)</f>
        <v>0</v>
      </c>
      <c r="R429" s="74"/>
      <c r="S429" s="71"/>
      <c r="T429" s="72" t="s">
        <v>84</v>
      </c>
      <c r="U429" s="73"/>
      <c r="V429" s="73"/>
      <c r="W429" s="64"/>
      <c r="X429" s="72" t="s">
        <v>84</v>
      </c>
      <c r="Y429" s="73"/>
      <c r="Z429" s="74"/>
      <c r="AA429" s="76"/>
      <c r="AB429" s="73"/>
      <c r="AC429" s="73"/>
      <c r="AD429" s="73"/>
      <c r="CY429" s="75" t="s">
        <v>137</v>
      </c>
      <c r="CZ429" s="75" t="s">
        <v>138</v>
      </c>
      <c r="DA429" s="75" t="s">
        <v>139</v>
      </c>
      <c r="DB429" s="75" t="s">
        <v>130</v>
      </c>
    </row>
    <row r="430" customFormat="false" ht="12.95" hidden="false" customHeight="true" outlineLevel="0" collapsed="false">
      <c r="A430" s="59"/>
      <c r="B430" s="60" t="n">
        <f aca="false">RANK(C430,C$4:C$504)</f>
        <v>6</v>
      </c>
      <c r="C430" s="61" t="n">
        <f aca="false">IF(AND(A430&gt;4,A430&lt;7),H430,0)</f>
        <v>0</v>
      </c>
      <c r="D430" s="62" t="str">
        <f aca="false">IF(A430&gt;6,'Sales Stage Names'!B$11,IF(A430&gt;5,'Sales Stage Names'!B$10,IF(A430&gt;4,'Sales Stage Names'!B$9,IF(A430&gt;3,'Sales Stage Names'!B$8,IF(A430&gt;2,'Sales Stage Names'!B$7,IF(A430&gt;1,'Sales Stage Names'!B$6,IF(A430&gt;0,'Sales Stage Names'!B$5,IF(A430="",'Sales Stage Names'!B$2,IF(A430&gt;-1,'Sales Stage Names'!B$4,'Sales Stage Names'!B$3)))))))))</f>
        <v>Not Assigned</v>
      </c>
      <c r="E430" s="63" t="str">
        <f aca="false">IF(A430&gt;6,"Customer",IF(A430&gt;1,"Target",IF(A430="","T",IF(A430&gt;0,"Dormant","Disqualified"))))</f>
        <v>T</v>
      </c>
      <c r="F430" s="64"/>
      <c r="G430" s="65" t="str">
        <f aca="false">IF((R430&lt;Dashboard!$M$1),"Yes","No")</f>
        <v>Yes</v>
      </c>
      <c r="H430" s="61" t="n">
        <f aca="false">I430/100*J430</f>
        <v>0</v>
      </c>
      <c r="I430" s="59"/>
      <c r="J430" s="61" t="n">
        <f aca="false">K430*L430</f>
        <v>0</v>
      </c>
      <c r="K430" s="66"/>
      <c r="L430" s="67"/>
      <c r="M430" s="59"/>
      <c r="N430" s="68"/>
      <c r="O430" s="69" t="n">
        <f aca="false">SUMPRODUCT('Communication Log'!E$5:E$7=1,'Communication Log'!B$5:B$7=F430)</f>
        <v>0</v>
      </c>
      <c r="P430" s="69" t="n">
        <f aca="false">SUMPRODUCT('Communication Log'!E$5:E$7=2,'Communication Log'!B$5:B$7=F430)</f>
        <v>0</v>
      </c>
      <c r="Q430" s="69" t="n">
        <f aca="false">SUMPRODUCT('Communication Log'!E$5:E$7=3,'Communication Log'!B$5:B$7=F430)</f>
        <v>0</v>
      </c>
      <c r="R430" s="74"/>
      <c r="S430" s="71"/>
      <c r="T430" s="72" t="s">
        <v>84</v>
      </c>
      <c r="U430" s="73"/>
      <c r="V430" s="73"/>
      <c r="W430" s="64"/>
      <c r="X430" s="72" t="s">
        <v>84</v>
      </c>
      <c r="Y430" s="73"/>
      <c r="Z430" s="74"/>
      <c r="AA430" s="76"/>
      <c r="AB430" s="73"/>
      <c r="AC430" s="73"/>
      <c r="AD430" s="73"/>
    </row>
    <row r="431" customFormat="false" ht="12.95" hidden="false" customHeight="true" outlineLevel="0" collapsed="false">
      <c r="A431" s="59"/>
      <c r="B431" s="60" t="n">
        <f aca="false">RANK(C431,C$4:C$504)</f>
        <v>6</v>
      </c>
      <c r="C431" s="61" t="n">
        <f aca="false">IF(AND(A431&gt;4,A431&lt;7),H431,0)</f>
        <v>0</v>
      </c>
      <c r="D431" s="62" t="str">
        <f aca="false">IF(A431&gt;6,'Sales Stage Names'!B$11,IF(A431&gt;5,'Sales Stage Names'!B$10,IF(A431&gt;4,'Sales Stage Names'!B$9,IF(A431&gt;3,'Sales Stage Names'!B$8,IF(A431&gt;2,'Sales Stage Names'!B$7,IF(A431&gt;1,'Sales Stage Names'!B$6,IF(A431&gt;0,'Sales Stage Names'!B$5,IF(A431="",'Sales Stage Names'!B$2,IF(A431&gt;-1,'Sales Stage Names'!B$4,'Sales Stage Names'!B$3)))))))))</f>
        <v>Not Assigned</v>
      </c>
      <c r="E431" s="63" t="str">
        <f aca="false">IF(A431&gt;6,"Customer",IF(A431&gt;1,"Target",IF(A431="","T",IF(A431&gt;0,"Dormant","Disqualified"))))</f>
        <v>T</v>
      </c>
      <c r="F431" s="64"/>
      <c r="G431" s="65" t="str">
        <f aca="false">IF((R431&lt;Dashboard!$M$1),"Yes","No")</f>
        <v>Yes</v>
      </c>
      <c r="H431" s="61" t="n">
        <f aca="false">I431/100*J431</f>
        <v>0</v>
      </c>
      <c r="I431" s="59"/>
      <c r="J431" s="61" t="n">
        <f aca="false">K431*L431</f>
        <v>0</v>
      </c>
      <c r="K431" s="66"/>
      <c r="L431" s="67"/>
      <c r="M431" s="59"/>
      <c r="N431" s="68"/>
      <c r="O431" s="69" t="n">
        <f aca="false">SUMPRODUCT('Communication Log'!E$5:E$7=1,'Communication Log'!B$5:B$7=F431)</f>
        <v>0</v>
      </c>
      <c r="P431" s="69" t="n">
        <f aca="false">SUMPRODUCT('Communication Log'!E$5:E$7=2,'Communication Log'!B$5:B$7=F431)</f>
        <v>0</v>
      </c>
      <c r="Q431" s="69" t="n">
        <f aca="false">SUMPRODUCT('Communication Log'!E$5:E$7=3,'Communication Log'!B$5:B$7=F431)</f>
        <v>0</v>
      </c>
      <c r="R431" s="74"/>
      <c r="S431" s="71"/>
      <c r="T431" s="72" t="s">
        <v>84</v>
      </c>
      <c r="U431" s="73"/>
      <c r="V431" s="73"/>
      <c r="W431" s="64"/>
      <c r="X431" s="72" t="s">
        <v>84</v>
      </c>
      <c r="Y431" s="73"/>
      <c r="Z431" s="74"/>
      <c r="AA431" s="76"/>
      <c r="AB431" s="73"/>
      <c r="AC431" s="73"/>
      <c r="AD431" s="73"/>
    </row>
    <row r="432" customFormat="false" ht="12.95" hidden="false" customHeight="true" outlineLevel="0" collapsed="false">
      <c r="A432" s="59"/>
      <c r="B432" s="60" t="n">
        <f aca="false">RANK(C432,C$4:C$504)</f>
        <v>6</v>
      </c>
      <c r="C432" s="61" t="n">
        <f aca="false">IF(AND(A432&gt;4,A432&lt;7),H432,0)</f>
        <v>0</v>
      </c>
      <c r="D432" s="62" t="str">
        <f aca="false">IF(A432&gt;6,'Sales Stage Names'!B$11,IF(A432&gt;5,'Sales Stage Names'!B$10,IF(A432&gt;4,'Sales Stage Names'!B$9,IF(A432&gt;3,'Sales Stage Names'!B$8,IF(A432&gt;2,'Sales Stage Names'!B$7,IF(A432&gt;1,'Sales Stage Names'!B$6,IF(A432&gt;0,'Sales Stage Names'!B$5,IF(A432="",'Sales Stage Names'!B$2,IF(A432&gt;-1,'Sales Stage Names'!B$4,'Sales Stage Names'!B$3)))))))))</f>
        <v>Not Assigned</v>
      </c>
      <c r="E432" s="63" t="str">
        <f aca="false">IF(A432&gt;6,"Customer",IF(A432&gt;1,"Target",IF(A432="","T",IF(A432&gt;0,"Dormant","Disqualified"))))</f>
        <v>T</v>
      </c>
      <c r="F432" s="64"/>
      <c r="G432" s="65" t="str">
        <f aca="false">IF((R432&lt;Dashboard!$M$1),"Yes","No")</f>
        <v>Yes</v>
      </c>
      <c r="H432" s="61" t="n">
        <f aca="false">I432/100*J432</f>
        <v>0</v>
      </c>
      <c r="I432" s="59"/>
      <c r="J432" s="61" t="n">
        <f aca="false">K432*L432</f>
        <v>0</v>
      </c>
      <c r="K432" s="66"/>
      <c r="L432" s="67"/>
      <c r="M432" s="59"/>
      <c r="N432" s="68"/>
      <c r="O432" s="69" t="n">
        <f aca="false">SUMPRODUCT('Communication Log'!E$5:E$7=1,'Communication Log'!B$5:B$7=F432)</f>
        <v>0</v>
      </c>
      <c r="P432" s="69" t="n">
        <f aca="false">SUMPRODUCT('Communication Log'!E$5:E$7=2,'Communication Log'!B$5:B$7=F432)</f>
        <v>0</v>
      </c>
      <c r="Q432" s="69" t="n">
        <f aca="false">SUMPRODUCT('Communication Log'!E$5:E$7=3,'Communication Log'!B$5:B$7=F432)</f>
        <v>0</v>
      </c>
      <c r="R432" s="74"/>
      <c r="S432" s="71"/>
      <c r="T432" s="72" t="s">
        <v>84</v>
      </c>
      <c r="U432" s="73"/>
      <c r="V432" s="73"/>
      <c r="W432" s="64"/>
      <c r="X432" s="72" t="s">
        <v>84</v>
      </c>
      <c r="Y432" s="73"/>
      <c r="Z432" s="74"/>
      <c r="AA432" s="76"/>
      <c r="AB432" s="73"/>
      <c r="AC432" s="73"/>
      <c r="AD432" s="73"/>
    </row>
    <row r="433" customFormat="false" ht="12.95" hidden="false" customHeight="true" outlineLevel="0" collapsed="false">
      <c r="A433" s="59"/>
      <c r="B433" s="60" t="n">
        <f aca="false">RANK(C433,C$4:C$504)</f>
        <v>6</v>
      </c>
      <c r="C433" s="61" t="n">
        <f aca="false">IF(AND(A433&gt;4,A433&lt;7),H433,0)</f>
        <v>0</v>
      </c>
      <c r="D433" s="62" t="str">
        <f aca="false">IF(A433&gt;6,'Sales Stage Names'!B$11,IF(A433&gt;5,'Sales Stage Names'!B$10,IF(A433&gt;4,'Sales Stage Names'!B$9,IF(A433&gt;3,'Sales Stage Names'!B$8,IF(A433&gt;2,'Sales Stage Names'!B$7,IF(A433&gt;1,'Sales Stage Names'!B$6,IF(A433&gt;0,'Sales Stage Names'!B$5,IF(A433="",'Sales Stage Names'!B$2,IF(A433&gt;-1,'Sales Stage Names'!B$4,'Sales Stage Names'!B$3)))))))))</f>
        <v>Not Assigned</v>
      </c>
      <c r="E433" s="63" t="str">
        <f aca="false">IF(A433&gt;6,"Customer",IF(A433&gt;1,"Target",IF(A433="","T",IF(A433&gt;0,"Dormant","Disqualified"))))</f>
        <v>T</v>
      </c>
      <c r="F433" s="64"/>
      <c r="G433" s="65" t="str">
        <f aca="false">IF((R433&lt;Dashboard!$M$1),"Yes","No")</f>
        <v>Yes</v>
      </c>
      <c r="H433" s="61" t="n">
        <f aca="false">I433/100*J433</f>
        <v>0</v>
      </c>
      <c r="I433" s="59"/>
      <c r="J433" s="61" t="n">
        <f aca="false">K433*L433</f>
        <v>0</v>
      </c>
      <c r="K433" s="66"/>
      <c r="L433" s="67"/>
      <c r="M433" s="59"/>
      <c r="N433" s="68"/>
      <c r="O433" s="69" t="n">
        <f aca="false">SUMPRODUCT('Communication Log'!E$5:E$7=1,'Communication Log'!B$5:B$7=F433)</f>
        <v>0</v>
      </c>
      <c r="P433" s="69" t="n">
        <f aca="false">SUMPRODUCT('Communication Log'!E$5:E$7=2,'Communication Log'!B$5:B$7=F433)</f>
        <v>0</v>
      </c>
      <c r="Q433" s="69" t="n">
        <f aca="false">SUMPRODUCT('Communication Log'!E$5:E$7=3,'Communication Log'!B$5:B$7=F433)</f>
        <v>0</v>
      </c>
      <c r="R433" s="74"/>
      <c r="S433" s="71"/>
      <c r="T433" s="72" t="s">
        <v>84</v>
      </c>
      <c r="U433" s="73"/>
      <c r="V433" s="73"/>
      <c r="W433" s="64"/>
      <c r="X433" s="72" t="s">
        <v>84</v>
      </c>
      <c r="Y433" s="73"/>
      <c r="Z433" s="74"/>
      <c r="AA433" s="76"/>
      <c r="AB433" s="73"/>
      <c r="AC433" s="73"/>
      <c r="AD433" s="73"/>
    </row>
    <row r="434" customFormat="false" ht="12.95" hidden="false" customHeight="true" outlineLevel="0" collapsed="false">
      <c r="A434" s="59"/>
      <c r="B434" s="60" t="n">
        <f aca="false">RANK(C434,C$4:C$504)</f>
        <v>6</v>
      </c>
      <c r="C434" s="61" t="n">
        <f aca="false">IF(AND(A434&gt;4,A434&lt;7),H434,0)</f>
        <v>0</v>
      </c>
      <c r="D434" s="62" t="str">
        <f aca="false">IF(A434&gt;6,'Sales Stage Names'!B$11,IF(A434&gt;5,'Sales Stage Names'!B$10,IF(A434&gt;4,'Sales Stage Names'!B$9,IF(A434&gt;3,'Sales Stage Names'!B$8,IF(A434&gt;2,'Sales Stage Names'!B$7,IF(A434&gt;1,'Sales Stage Names'!B$6,IF(A434&gt;0,'Sales Stage Names'!B$5,IF(A434="",'Sales Stage Names'!B$2,IF(A434&gt;-1,'Sales Stage Names'!B$4,'Sales Stage Names'!B$3)))))))))</f>
        <v>Not Assigned</v>
      </c>
      <c r="E434" s="63" t="str">
        <f aca="false">IF(A434&gt;6,"Customer",IF(A434&gt;1,"Target",IF(A434="","T",IF(A434&gt;0,"Dormant","Disqualified"))))</f>
        <v>T</v>
      </c>
      <c r="F434" s="64"/>
      <c r="G434" s="65" t="str">
        <f aca="false">IF((R434&lt;Dashboard!$M$1),"Yes","No")</f>
        <v>Yes</v>
      </c>
      <c r="H434" s="61" t="n">
        <f aca="false">I434/100*J434</f>
        <v>0</v>
      </c>
      <c r="I434" s="59"/>
      <c r="J434" s="61" t="n">
        <f aca="false">K434*L434</f>
        <v>0</v>
      </c>
      <c r="K434" s="66"/>
      <c r="L434" s="67"/>
      <c r="M434" s="59"/>
      <c r="N434" s="68"/>
      <c r="O434" s="69" t="n">
        <f aca="false">SUMPRODUCT('Communication Log'!E$5:E$7=1,'Communication Log'!B$5:B$7=F434)</f>
        <v>0</v>
      </c>
      <c r="P434" s="69" t="n">
        <f aca="false">SUMPRODUCT('Communication Log'!E$5:E$7=2,'Communication Log'!B$5:B$7=F434)</f>
        <v>0</v>
      </c>
      <c r="Q434" s="69" t="n">
        <f aca="false">SUMPRODUCT('Communication Log'!E$5:E$7=3,'Communication Log'!B$5:B$7=F434)</f>
        <v>0</v>
      </c>
      <c r="R434" s="74"/>
      <c r="S434" s="71"/>
      <c r="T434" s="72" t="s">
        <v>84</v>
      </c>
      <c r="U434" s="73"/>
      <c r="V434" s="73"/>
      <c r="W434" s="64"/>
      <c r="X434" s="72" t="s">
        <v>84</v>
      </c>
      <c r="Y434" s="73"/>
      <c r="Z434" s="74"/>
      <c r="AA434" s="76"/>
      <c r="AB434" s="73"/>
      <c r="AC434" s="73"/>
      <c r="AD434" s="73"/>
    </row>
    <row r="435" customFormat="false" ht="12.95" hidden="false" customHeight="true" outlineLevel="0" collapsed="false">
      <c r="A435" s="59"/>
      <c r="B435" s="60" t="n">
        <f aca="false">RANK(C435,C$4:C$504)</f>
        <v>6</v>
      </c>
      <c r="C435" s="61" t="n">
        <f aca="false">IF(AND(A435&gt;4,A435&lt;7),H435,0)</f>
        <v>0</v>
      </c>
      <c r="D435" s="62" t="str">
        <f aca="false">IF(A435&gt;6,'Sales Stage Names'!B$11,IF(A435&gt;5,'Sales Stage Names'!B$10,IF(A435&gt;4,'Sales Stage Names'!B$9,IF(A435&gt;3,'Sales Stage Names'!B$8,IF(A435&gt;2,'Sales Stage Names'!B$7,IF(A435&gt;1,'Sales Stage Names'!B$6,IF(A435&gt;0,'Sales Stage Names'!B$5,IF(A435="",'Sales Stage Names'!B$2,IF(A435&gt;-1,'Sales Stage Names'!B$4,'Sales Stage Names'!B$3)))))))))</f>
        <v>Not Assigned</v>
      </c>
      <c r="E435" s="63" t="str">
        <f aca="false">IF(A435&gt;6,"Customer",IF(A435&gt;1,"Target",IF(A435="","T",IF(A435&gt;0,"Dormant","Disqualified"))))</f>
        <v>T</v>
      </c>
      <c r="F435" s="64"/>
      <c r="G435" s="65" t="str">
        <f aca="false">IF((R435&lt;Dashboard!$M$1),"Yes","No")</f>
        <v>Yes</v>
      </c>
      <c r="H435" s="61" t="n">
        <f aca="false">I435/100*J435</f>
        <v>0</v>
      </c>
      <c r="I435" s="59"/>
      <c r="J435" s="61" t="n">
        <f aca="false">K435*L435</f>
        <v>0</v>
      </c>
      <c r="K435" s="66"/>
      <c r="L435" s="67"/>
      <c r="M435" s="59"/>
      <c r="N435" s="68"/>
      <c r="O435" s="69" t="n">
        <f aca="false">SUMPRODUCT('Communication Log'!E$5:E$7=1,'Communication Log'!B$5:B$7=F435)</f>
        <v>0</v>
      </c>
      <c r="P435" s="69" t="n">
        <f aca="false">SUMPRODUCT('Communication Log'!E$5:E$7=2,'Communication Log'!B$5:B$7=F435)</f>
        <v>0</v>
      </c>
      <c r="Q435" s="69" t="n">
        <f aca="false">SUMPRODUCT('Communication Log'!E$5:E$7=3,'Communication Log'!B$5:B$7=F435)</f>
        <v>0</v>
      </c>
      <c r="R435" s="74"/>
      <c r="S435" s="71"/>
      <c r="T435" s="72" t="s">
        <v>84</v>
      </c>
      <c r="U435" s="73"/>
      <c r="V435" s="73"/>
      <c r="W435" s="64"/>
      <c r="X435" s="72" t="s">
        <v>84</v>
      </c>
      <c r="Y435" s="73"/>
      <c r="Z435" s="74"/>
      <c r="AA435" s="76"/>
      <c r="AB435" s="73"/>
      <c r="AC435" s="73"/>
      <c r="AD435" s="73"/>
    </row>
    <row r="436" customFormat="false" ht="12.95" hidden="false" customHeight="true" outlineLevel="0" collapsed="false">
      <c r="A436" s="59"/>
      <c r="B436" s="60" t="n">
        <f aca="false">RANK(C436,C$4:C$504)</f>
        <v>6</v>
      </c>
      <c r="C436" s="61" t="n">
        <f aca="false">IF(AND(A436&gt;4,A436&lt;7),H436,0)</f>
        <v>0</v>
      </c>
      <c r="D436" s="62" t="str">
        <f aca="false">IF(A436&gt;6,'Sales Stage Names'!B$11,IF(A436&gt;5,'Sales Stage Names'!B$10,IF(A436&gt;4,'Sales Stage Names'!B$9,IF(A436&gt;3,'Sales Stage Names'!B$8,IF(A436&gt;2,'Sales Stage Names'!B$7,IF(A436&gt;1,'Sales Stage Names'!B$6,IF(A436&gt;0,'Sales Stage Names'!B$5,IF(A436="",'Sales Stage Names'!B$2,IF(A436&gt;-1,'Sales Stage Names'!B$4,'Sales Stage Names'!B$3)))))))))</f>
        <v>Not Assigned</v>
      </c>
      <c r="E436" s="63" t="str">
        <f aca="false">IF(A436&gt;6,"Customer",IF(A436&gt;1,"Target",IF(A436="","T",IF(A436&gt;0,"Dormant","Disqualified"))))</f>
        <v>T</v>
      </c>
      <c r="F436" s="64"/>
      <c r="G436" s="65" t="str">
        <f aca="false">IF((R436&lt;Dashboard!$M$1),"Yes","No")</f>
        <v>Yes</v>
      </c>
      <c r="H436" s="61" t="n">
        <f aca="false">I436/100*J436</f>
        <v>0</v>
      </c>
      <c r="I436" s="59"/>
      <c r="J436" s="61" t="n">
        <f aca="false">K436*L436</f>
        <v>0</v>
      </c>
      <c r="K436" s="66"/>
      <c r="L436" s="67"/>
      <c r="M436" s="59"/>
      <c r="N436" s="68"/>
      <c r="O436" s="69" t="n">
        <f aca="false">SUMPRODUCT('Communication Log'!E$5:E$7=1,'Communication Log'!B$5:B$7=F436)</f>
        <v>0</v>
      </c>
      <c r="P436" s="69" t="n">
        <f aca="false">SUMPRODUCT('Communication Log'!E$5:E$7=2,'Communication Log'!B$5:B$7=F436)</f>
        <v>0</v>
      </c>
      <c r="Q436" s="69" t="n">
        <f aca="false">SUMPRODUCT('Communication Log'!E$5:E$7=3,'Communication Log'!B$5:B$7=F436)</f>
        <v>0</v>
      </c>
      <c r="R436" s="74"/>
      <c r="S436" s="71"/>
      <c r="T436" s="72" t="s">
        <v>84</v>
      </c>
      <c r="U436" s="73"/>
      <c r="V436" s="73"/>
      <c r="W436" s="64"/>
      <c r="X436" s="72" t="s">
        <v>84</v>
      </c>
      <c r="Y436" s="73"/>
      <c r="Z436" s="74"/>
      <c r="AA436" s="76"/>
      <c r="AB436" s="73"/>
      <c r="AC436" s="73"/>
      <c r="AD436" s="73"/>
    </row>
    <row r="437" customFormat="false" ht="12.95" hidden="false" customHeight="true" outlineLevel="0" collapsed="false">
      <c r="A437" s="59"/>
      <c r="B437" s="60" t="n">
        <f aca="false">RANK(C437,C$4:C$504)</f>
        <v>6</v>
      </c>
      <c r="C437" s="61" t="n">
        <f aca="false">IF(AND(A437&gt;4,A437&lt;7),H437,0)</f>
        <v>0</v>
      </c>
      <c r="D437" s="62" t="str">
        <f aca="false">IF(A437&gt;6,'Sales Stage Names'!B$11,IF(A437&gt;5,'Sales Stage Names'!B$10,IF(A437&gt;4,'Sales Stage Names'!B$9,IF(A437&gt;3,'Sales Stage Names'!B$8,IF(A437&gt;2,'Sales Stage Names'!B$7,IF(A437&gt;1,'Sales Stage Names'!B$6,IF(A437&gt;0,'Sales Stage Names'!B$5,IF(A437="",'Sales Stage Names'!B$2,IF(A437&gt;-1,'Sales Stage Names'!B$4,'Sales Stage Names'!B$3)))))))))</f>
        <v>Not Assigned</v>
      </c>
      <c r="E437" s="63" t="str">
        <f aca="false">IF(A437&gt;6,"Customer",IF(A437&gt;1,"Target",IF(A437="","T",IF(A437&gt;0,"Dormant","Disqualified"))))</f>
        <v>T</v>
      </c>
      <c r="F437" s="64"/>
      <c r="G437" s="65" t="str">
        <f aca="false">IF((R437&lt;Dashboard!$M$1),"Yes","No")</f>
        <v>Yes</v>
      </c>
      <c r="H437" s="61" t="n">
        <f aca="false">I437/100*J437</f>
        <v>0</v>
      </c>
      <c r="I437" s="59"/>
      <c r="J437" s="61" t="n">
        <f aca="false">K437*L437</f>
        <v>0</v>
      </c>
      <c r="K437" s="66"/>
      <c r="L437" s="67"/>
      <c r="M437" s="59"/>
      <c r="N437" s="68"/>
      <c r="O437" s="69" t="n">
        <f aca="false">SUMPRODUCT('Communication Log'!E$5:E$7=1,'Communication Log'!B$5:B$7=F437)</f>
        <v>0</v>
      </c>
      <c r="P437" s="69" t="n">
        <f aca="false">SUMPRODUCT('Communication Log'!E$5:E$7=2,'Communication Log'!B$5:B$7=F437)</f>
        <v>0</v>
      </c>
      <c r="Q437" s="69" t="n">
        <f aca="false">SUMPRODUCT('Communication Log'!E$5:E$7=3,'Communication Log'!B$5:B$7=F437)</f>
        <v>0</v>
      </c>
      <c r="R437" s="74"/>
      <c r="S437" s="71"/>
      <c r="T437" s="72" t="s">
        <v>84</v>
      </c>
      <c r="U437" s="73"/>
      <c r="V437" s="73"/>
      <c r="W437" s="64"/>
      <c r="X437" s="72" t="s">
        <v>84</v>
      </c>
      <c r="Y437" s="73"/>
      <c r="Z437" s="74"/>
      <c r="AA437" s="76"/>
      <c r="AB437" s="73"/>
      <c r="AC437" s="73"/>
      <c r="AD437" s="73"/>
    </row>
    <row r="438" customFormat="false" ht="12.95" hidden="false" customHeight="true" outlineLevel="0" collapsed="false">
      <c r="A438" s="59"/>
      <c r="B438" s="60" t="n">
        <f aca="false">RANK(C438,C$4:C$504)</f>
        <v>6</v>
      </c>
      <c r="C438" s="61" t="n">
        <f aca="false">IF(AND(A438&gt;4,A438&lt;7),H438,0)</f>
        <v>0</v>
      </c>
      <c r="D438" s="62" t="str">
        <f aca="false">IF(A438&gt;6,'Sales Stage Names'!B$11,IF(A438&gt;5,'Sales Stage Names'!B$10,IF(A438&gt;4,'Sales Stage Names'!B$9,IF(A438&gt;3,'Sales Stage Names'!B$8,IF(A438&gt;2,'Sales Stage Names'!B$7,IF(A438&gt;1,'Sales Stage Names'!B$6,IF(A438&gt;0,'Sales Stage Names'!B$5,IF(A438="",'Sales Stage Names'!B$2,IF(A438&gt;-1,'Sales Stage Names'!B$4,'Sales Stage Names'!B$3)))))))))</f>
        <v>Not Assigned</v>
      </c>
      <c r="E438" s="63" t="str">
        <f aca="false">IF(A438&gt;6,"Customer",IF(A438&gt;1,"Target",IF(A438="","T",IF(A438&gt;0,"Dormant","Disqualified"))))</f>
        <v>T</v>
      </c>
      <c r="F438" s="64"/>
      <c r="G438" s="65" t="str">
        <f aca="false">IF((R438&lt;Dashboard!$M$1),"Yes","No")</f>
        <v>Yes</v>
      </c>
      <c r="H438" s="61" t="n">
        <f aca="false">I438/100*J438</f>
        <v>0</v>
      </c>
      <c r="I438" s="59"/>
      <c r="J438" s="61" t="n">
        <f aca="false">K438*L438</f>
        <v>0</v>
      </c>
      <c r="K438" s="66"/>
      <c r="L438" s="67"/>
      <c r="M438" s="59"/>
      <c r="N438" s="68"/>
      <c r="O438" s="69" t="n">
        <f aca="false">SUMPRODUCT('Communication Log'!E$5:E$7=1,'Communication Log'!B$5:B$7=F438)</f>
        <v>0</v>
      </c>
      <c r="P438" s="69" t="n">
        <f aca="false">SUMPRODUCT('Communication Log'!E$5:E$7=2,'Communication Log'!B$5:B$7=F438)</f>
        <v>0</v>
      </c>
      <c r="Q438" s="69" t="n">
        <f aca="false">SUMPRODUCT('Communication Log'!E$5:E$7=3,'Communication Log'!B$5:B$7=F438)</f>
        <v>0</v>
      </c>
      <c r="R438" s="74"/>
      <c r="S438" s="71"/>
      <c r="T438" s="72" t="s">
        <v>84</v>
      </c>
      <c r="U438" s="73"/>
      <c r="V438" s="73"/>
      <c r="W438" s="64"/>
      <c r="X438" s="72" t="s">
        <v>84</v>
      </c>
      <c r="Y438" s="73"/>
      <c r="Z438" s="74"/>
      <c r="AA438" s="76"/>
      <c r="AB438" s="73"/>
      <c r="AC438" s="73"/>
      <c r="AD438" s="73"/>
    </row>
    <row r="439" customFormat="false" ht="12.95" hidden="false" customHeight="true" outlineLevel="0" collapsed="false">
      <c r="A439" s="59"/>
      <c r="B439" s="60" t="n">
        <f aca="false">RANK(C439,C$4:C$504)</f>
        <v>6</v>
      </c>
      <c r="C439" s="61" t="n">
        <f aca="false">IF(AND(A439&gt;4,A439&lt;7),H439,0)</f>
        <v>0</v>
      </c>
      <c r="D439" s="62" t="str">
        <f aca="false">IF(A439&gt;6,'Sales Stage Names'!B$11,IF(A439&gt;5,'Sales Stage Names'!B$10,IF(A439&gt;4,'Sales Stage Names'!B$9,IF(A439&gt;3,'Sales Stage Names'!B$8,IF(A439&gt;2,'Sales Stage Names'!B$7,IF(A439&gt;1,'Sales Stage Names'!B$6,IF(A439&gt;0,'Sales Stage Names'!B$5,IF(A439="",'Sales Stage Names'!B$2,IF(A439&gt;-1,'Sales Stage Names'!B$4,'Sales Stage Names'!B$3)))))))))</f>
        <v>Not Assigned</v>
      </c>
      <c r="E439" s="63" t="str">
        <f aca="false">IF(A439&gt;6,"Customer",IF(A439&gt;1,"Target",IF(A439="","T",IF(A439&gt;0,"Dormant","Disqualified"))))</f>
        <v>T</v>
      </c>
      <c r="F439" s="64"/>
      <c r="G439" s="65" t="str">
        <f aca="false">IF((R439&lt;Dashboard!$M$1),"Yes","No")</f>
        <v>Yes</v>
      </c>
      <c r="H439" s="61" t="n">
        <f aca="false">I439/100*J439</f>
        <v>0</v>
      </c>
      <c r="I439" s="59"/>
      <c r="J439" s="61" t="n">
        <f aca="false">K439*L439</f>
        <v>0</v>
      </c>
      <c r="K439" s="66"/>
      <c r="L439" s="67"/>
      <c r="M439" s="59"/>
      <c r="N439" s="68"/>
      <c r="O439" s="69" t="n">
        <f aca="false">SUMPRODUCT('Communication Log'!E$5:E$7=1,'Communication Log'!B$5:B$7=F439)</f>
        <v>0</v>
      </c>
      <c r="P439" s="69" t="n">
        <f aca="false">SUMPRODUCT('Communication Log'!E$5:E$7=2,'Communication Log'!B$5:B$7=F439)</f>
        <v>0</v>
      </c>
      <c r="Q439" s="69" t="n">
        <f aca="false">SUMPRODUCT('Communication Log'!E$5:E$7=3,'Communication Log'!B$5:B$7=F439)</f>
        <v>0</v>
      </c>
      <c r="R439" s="74"/>
      <c r="S439" s="71"/>
      <c r="T439" s="72" t="s">
        <v>84</v>
      </c>
      <c r="U439" s="73"/>
      <c r="V439" s="73"/>
      <c r="W439" s="64"/>
      <c r="X439" s="72" t="s">
        <v>84</v>
      </c>
      <c r="Y439" s="73"/>
      <c r="Z439" s="74"/>
      <c r="AA439" s="76"/>
      <c r="AB439" s="73"/>
      <c r="AC439" s="73"/>
      <c r="AD439" s="73"/>
    </row>
    <row r="440" customFormat="false" ht="12.95" hidden="false" customHeight="true" outlineLevel="0" collapsed="false">
      <c r="A440" s="59"/>
      <c r="B440" s="60" t="n">
        <f aca="false">RANK(C440,C$4:C$504)</f>
        <v>6</v>
      </c>
      <c r="C440" s="61" t="n">
        <f aca="false">IF(AND(A440&gt;4,A440&lt;7),H440,0)</f>
        <v>0</v>
      </c>
      <c r="D440" s="62" t="str">
        <f aca="false">IF(A440&gt;6,'Sales Stage Names'!B$11,IF(A440&gt;5,'Sales Stage Names'!B$10,IF(A440&gt;4,'Sales Stage Names'!B$9,IF(A440&gt;3,'Sales Stage Names'!B$8,IF(A440&gt;2,'Sales Stage Names'!B$7,IF(A440&gt;1,'Sales Stage Names'!B$6,IF(A440&gt;0,'Sales Stage Names'!B$5,IF(A440="",'Sales Stage Names'!B$2,IF(A440&gt;-1,'Sales Stage Names'!B$4,'Sales Stage Names'!B$3)))))))))</f>
        <v>Not Assigned</v>
      </c>
      <c r="E440" s="63" t="str">
        <f aca="false">IF(A440&gt;6,"Customer",IF(A440&gt;1,"Target",IF(A440="","T",IF(A440&gt;0,"Dormant","Disqualified"))))</f>
        <v>T</v>
      </c>
      <c r="F440" s="64"/>
      <c r="G440" s="65" t="str">
        <f aca="false">IF((R440&lt;Dashboard!$M$1),"Yes","No")</f>
        <v>Yes</v>
      </c>
      <c r="H440" s="61" t="n">
        <f aca="false">I440/100*J440</f>
        <v>0</v>
      </c>
      <c r="I440" s="59"/>
      <c r="J440" s="61" t="n">
        <f aca="false">K440*L440</f>
        <v>0</v>
      </c>
      <c r="K440" s="66"/>
      <c r="L440" s="67"/>
      <c r="M440" s="59"/>
      <c r="N440" s="68"/>
      <c r="O440" s="69" t="n">
        <f aca="false">SUMPRODUCT('Communication Log'!E$5:E$7=1,'Communication Log'!B$5:B$7=F440)</f>
        <v>0</v>
      </c>
      <c r="P440" s="69" t="n">
        <f aca="false">SUMPRODUCT('Communication Log'!E$5:E$7=2,'Communication Log'!B$5:B$7=F440)</f>
        <v>0</v>
      </c>
      <c r="Q440" s="69" t="n">
        <f aca="false">SUMPRODUCT('Communication Log'!E$5:E$7=3,'Communication Log'!B$5:B$7=F440)</f>
        <v>0</v>
      </c>
      <c r="R440" s="74"/>
      <c r="S440" s="71"/>
      <c r="T440" s="72" t="s">
        <v>84</v>
      </c>
      <c r="U440" s="73"/>
      <c r="V440" s="73"/>
      <c r="W440" s="64"/>
      <c r="X440" s="72" t="s">
        <v>84</v>
      </c>
      <c r="Y440" s="73"/>
      <c r="Z440" s="74"/>
      <c r="AA440" s="76"/>
      <c r="AB440" s="73"/>
      <c r="AC440" s="73"/>
      <c r="AD440" s="73"/>
    </row>
    <row r="441" customFormat="false" ht="12.95" hidden="false" customHeight="true" outlineLevel="0" collapsed="false">
      <c r="A441" s="59"/>
      <c r="B441" s="60" t="n">
        <f aca="false">RANK(C441,C$4:C$504)</f>
        <v>6</v>
      </c>
      <c r="C441" s="61" t="n">
        <f aca="false">IF(AND(A441&gt;4,A441&lt;7),H441,0)</f>
        <v>0</v>
      </c>
      <c r="D441" s="62" t="str">
        <f aca="false">IF(A441&gt;6,'Sales Stage Names'!B$11,IF(A441&gt;5,'Sales Stage Names'!B$10,IF(A441&gt;4,'Sales Stage Names'!B$9,IF(A441&gt;3,'Sales Stage Names'!B$8,IF(A441&gt;2,'Sales Stage Names'!B$7,IF(A441&gt;1,'Sales Stage Names'!B$6,IF(A441&gt;0,'Sales Stage Names'!B$5,IF(A441="",'Sales Stage Names'!B$2,IF(A441&gt;-1,'Sales Stage Names'!B$4,'Sales Stage Names'!B$3)))))))))</f>
        <v>Not Assigned</v>
      </c>
      <c r="E441" s="63" t="str">
        <f aca="false">IF(A441&gt;6,"Customer",IF(A441&gt;1,"Target",IF(A441="","T",IF(A441&gt;0,"Dormant","Disqualified"))))</f>
        <v>T</v>
      </c>
      <c r="F441" s="64"/>
      <c r="G441" s="65" t="str">
        <f aca="false">IF((R441&lt;Dashboard!$M$1),"Yes","No")</f>
        <v>Yes</v>
      </c>
      <c r="H441" s="61" t="n">
        <f aca="false">I441/100*J441</f>
        <v>0</v>
      </c>
      <c r="I441" s="59"/>
      <c r="J441" s="61" t="n">
        <f aca="false">K441*L441</f>
        <v>0</v>
      </c>
      <c r="K441" s="66"/>
      <c r="L441" s="67"/>
      <c r="M441" s="59"/>
      <c r="N441" s="68"/>
      <c r="O441" s="69" t="n">
        <f aca="false">SUMPRODUCT('Communication Log'!E$5:E$7=1,'Communication Log'!B$5:B$7=F441)</f>
        <v>0</v>
      </c>
      <c r="P441" s="69" t="n">
        <f aca="false">SUMPRODUCT('Communication Log'!E$5:E$7=2,'Communication Log'!B$5:B$7=F441)</f>
        <v>0</v>
      </c>
      <c r="Q441" s="69" t="n">
        <f aca="false">SUMPRODUCT('Communication Log'!E$5:E$7=3,'Communication Log'!B$5:B$7=F441)</f>
        <v>0</v>
      </c>
      <c r="R441" s="74"/>
      <c r="S441" s="71"/>
      <c r="T441" s="72" t="s">
        <v>84</v>
      </c>
      <c r="U441" s="73"/>
      <c r="V441" s="73"/>
      <c r="W441" s="64"/>
      <c r="X441" s="72" t="s">
        <v>84</v>
      </c>
      <c r="Y441" s="73"/>
      <c r="Z441" s="74"/>
      <c r="AA441" s="76"/>
      <c r="AB441" s="73"/>
      <c r="AC441" s="73"/>
      <c r="AD441" s="73"/>
    </row>
    <row r="442" customFormat="false" ht="12.95" hidden="false" customHeight="true" outlineLevel="0" collapsed="false">
      <c r="A442" s="59"/>
      <c r="B442" s="60" t="n">
        <f aca="false">RANK(C442,C$4:C$504)</f>
        <v>6</v>
      </c>
      <c r="C442" s="61" t="n">
        <f aca="false">IF(AND(A442&gt;4,A442&lt;7),H442,0)</f>
        <v>0</v>
      </c>
      <c r="D442" s="62" t="str">
        <f aca="false">IF(A442&gt;6,'Sales Stage Names'!B$11,IF(A442&gt;5,'Sales Stage Names'!B$10,IF(A442&gt;4,'Sales Stage Names'!B$9,IF(A442&gt;3,'Sales Stage Names'!B$8,IF(A442&gt;2,'Sales Stage Names'!B$7,IF(A442&gt;1,'Sales Stage Names'!B$6,IF(A442&gt;0,'Sales Stage Names'!B$5,IF(A442="",'Sales Stage Names'!B$2,IF(A442&gt;-1,'Sales Stage Names'!B$4,'Sales Stage Names'!B$3)))))))))</f>
        <v>Not Assigned</v>
      </c>
      <c r="E442" s="63" t="str">
        <f aca="false">IF(A442&gt;6,"Customer",IF(A442&gt;1,"Target",IF(A442="","T",IF(A442&gt;0,"Dormant","Disqualified"))))</f>
        <v>T</v>
      </c>
      <c r="F442" s="64"/>
      <c r="G442" s="65" t="str">
        <f aca="false">IF((R442&lt;Dashboard!$M$1),"Yes","No")</f>
        <v>Yes</v>
      </c>
      <c r="H442" s="61" t="n">
        <f aca="false">I442/100*J442</f>
        <v>0</v>
      </c>
      <c r="I442" s="59"/>
      <c r="J442" s="61" t="n">
        <f aca="false">K442*L442</f>
        <v>0</v>
      </c>
      <c r="K442" s="66"/>
      <c r="L442" s="67"/>
      <c r="M442" s="59"/>
      <c r="N442" s="68"/>
      <c r="O442" s="69" t="n">
        <f aca="false">SUMPRODUCT('Communication Log'!E$5:E$7=1,'Communication Log'!B$5:B$7=F442)</f>
        <v>0</v>
      </c>
      <c r="P442" s="69" t="n">
        <f aca="false">SUMPRODUCT('Communication Log'!E$5:E$7=2,'Communication Log'!B$5:B$7=F442)</f>
        <v>0</v>
      </c>
      <c r="Q442" s="69" t="n">
        <f aca="false">SUMPRODUCT('Communication Log'!E$5:E$7=3,'Communication Log'!B$5:B$7=F442)</f>
        <v>0</v>
      </c>
      <c r="R442" s="74"/>
      <c r="S442" s="71"/>
      <c r="T442" s="72" t="s">
        <v>84</v>
      </c>
      <c r="U442" s="73"/>
      <c r="V442" s="73"/>
      <c r="W442" s="64"/>
      <c r="X442" s="72" t="s">
        <v>84</v>
      </c>
      <c r="Y442" s="73"/>
      <c r="Z442" s="74"/>
      <c r="AA442" s="76"/>
      <c r="AB442" s="73"/>
      <c r="AC442" s="73"/>
      <c r="AD442" s="73"/>
    </row>
    <row r="443" customFormat="false" ht="12.95" hidden="false" customHeight="true" outlineLevel="0" collapsed="false">
      <c r="A443" s="59"/>
      <c r="B443" s="60" t="n">
        <f aca="false">RANK(C443,C$4:C$504)</f>
        <v>6</v>
      </c>
      <c r="C443" s="61" t="n">
        <f aca="false">IF(AND(A443&gt;4,A443&lt;7),H443,0)</f>
        <v>0</v>
      </c>
      <c r="D443" s="62" t="str">
        <f aca="false">IF(A443&gt;6,'Sales Stage Names'!B$11,IF(A443&gt;5,'Sales Stage Names'!B$10,IF(A443&gt;4,'Sales Stage Names'!B$9,IF(A443&gt;3,'Sales Stage Names'!B$8,IF(A443&gt;2,'Sales Stage Names'!B$7,IF(A443&gt;1,'Sales Stage Names'!B$6,IF(A443&gt;0,'Sales Stage Names'!B$5,IF(A443="",'Sales Stage Names'!B$2,IF(A443&gt;-1,'Sales Stage Names'!B$4,'Sales Stage Names'!B$3)))))))))</f>
        <v>Not Assigned</v>
      </c>
      <c r="E443" s="63" t="str">
        <f aca="false">IF(A443&gt;6,"Customer",IF(A443&gt;1,"Target",IF(A443="","T",IF(A443&gt;0,"Dormant","Disqualified"))))</f>
        <v>T</v>
      </c>
      <c r="F443" s="64"/>
      <c r="G443" s="65" t="str">
        <f aca="false">IF((R443&lt;Dashboard!$M$1),"Yes","No")</f>
        <v>Yes</v>
      </c>
      <c r="H443" s="61" t="n">
        <f aca="false">I443/100*J443</f>
        <v>0</v>
      </c>
      <c r="I443" s="59"/>
      <c r="J443" s="61" t="n">
        <f aca="false">K443*L443</f>
        <v>0</v>
      </c>
      <c r="K443" s="66"/>
      <c r="L443" s="67"/>
      <c r="M443" s="59"/>
      <c r="N443" s="68"/>
      <c r="O443" s="69" t="n">
        <f aca="false">SUMPRODUCT('Communication Log'!E$5:E$7=1,'Communication Log'!B$5:B$7=F443)</f>
        <v>0</v>
      </c>
      <c r="P443" s="69" t="n">
        <f aca="false">SUMPRODUCT('Communication Log'!E$5:E$7=2,'Communication Log'!B$5:B$7=F443)</f>
        <v>0</v>
      </c>
      <c r="Q443" s="69" t="n">
        <f aca="false">SUMPRODUCT('Communication Log'!E$5:E$7=3,'Communication Log'!B$5:B$7=F443)</f>
        <v>0</v>
      </c>
      <c r="R443" s="74"/>
      <c r="S443" s="71"/>
      <c r="T443" s="72" t="s">
        <v>84</v>
      </c>
      <c r="U443" s="73"/>
      <c r="V443" s="73"/>
      <c r="W443" s="64"/>
      <c r="X443" s="72" t="s">
        <v>84</v>
      </c>
      <c r="Y443" s="73"/>
      <c r="Z443" s="74"/>
      <c r="AA443" s="76"/>
      <c r="AB443" s="73"/>
      <c r="AC443" s="73"/>
      <c r="AD443" s="73"/>
    </row>
    <row r="444" customFormat="false" ht="12.95" hidden="false" customHeight="true" outlineLevel="0" collapsed="false">
      <c r="A444" s="59"/>
      <c r="B444" s="60" t="n">
        <f aca="false">RANK(C444,C$4:C$504)</f>
        <v>6</v>
      </c>
      <c r="C444" s="61" t="n">
        <f aca="false">IF(AND(A444&gt;4,A444&lt;7),H444,0)</f>
        <v>0</v>
      </c>
      <c r="D444" s="62" t="str">
        <f aca="false">IF(A444&gt;6,'Sales Stage Names'!B$11,IF(A444&gt;5,'Sales Stage Names'!B$10,IF(A444&gt;4,'Sales Stage Names'!B$9,IF(A444&gt;3,'Sales Stage Names'!B$8,IF(A444&gt;2,'Sales Stage Names'!B$7,IF(A444&gt;1,'Sales Stage Names'!B$6,IF(A444&gt;0,'Sales Stage Names'!B$5,IF(A444="",'Sales Stage Names'!B$2,IF(A444&gt;-1,'Sales Stage Names'!B$4,'Sales Stage Names'!B$3)))))))))</f>
        <v>Not Assigned</v>
      </c>
      <c r="E444" s="63" t="str">
        <f aca="false">IF(A444&gt;6,"Customer",IF(A444&gt;1,"Target",IF(A444="","T",IF(A444&gt;0,"Dormant","Disqualified"))))</f>
        <v>T</v>
      </c>
      <c r="F444" s="64"/>
      <c r="G444" s="65" t="str">
        <f aca="false">IF((R444&lt;Dashboard!$M$1),"Yes","No")</f>
        <v>Yes</v>
      </c>
      <c r="H444" s="61" t="n">
        <f aca="false">I444/100*J444</f>
        <v>0</v>
      </c>
      <c r="I444" s="59"/>
      <c r="J444" s="61" t="n">
        <f aca="false">K444*L444</f>
        <v>0</v>
      </c>
      <c r="K444" s="66"/>
      <c r="L444" s="67"/>
      <c r="M444" s="59"/>
      <c r="N444" s="68"/>
      <c r="O444" s="69" t="n">
        <f aca="false">SUMPRODUCT('Communication Log'!E$5:E$7=1,'Communication Log'!B$5:B$7=F444)</f>
        <v>0</v>
      </c>
      <c r="P444" s="69" t="n">
        <f aca="false">SUMPRODUCT('Communication Log'!E$5:E$7=2,'Communication Log'!B$5:B$7=F444)</f>
        <v>0</v>
      </c>
      <c r="Q444" s="69" t="n">
        <f aca="false">SUMPRODUCT('Communication Log'!E$5:E$7=3,'Communication Log'!B$5:B$7=F444)</f>
        <v>0</v>
      </c>
      <c r="R444" s="74"/>
      <c r="S444" s="71"/>
      <c r="T444" s="72" t="s">
        <v>84</v>
      </c>
      <c r="U444" s="73"/>
      <c r="V444" s="73"/>
      <c r="W444" s="64"/>
      <c r="X444" s="72" t="s">
        <v>84</v>
      </c>
      <c r="Y444" s="73"/>
      <c r="Z444" s="74"/>
      <c r="AA444" s="76"/>
      <c r="AB444" s="73"/>
      <c r="AC444" s="73"/>
      <c r="AD444" s="73"/>
    </row>
    <row r="445" customFormat="false" ht="12.95" hidden="false" customHeight="true" outlineLevel="0" collapsed="false">
      <c r="A445" s="59"/>
      <c r="B445" s="60" t="n">
        <f aca="false">RANK(C445,C$4:C$504)</f>
        <v>6</v>
      </c>
      <c r="C445" s="61" t="n">
        <f aca="false">IF(AND(A445&gt;4,A445&lt;7),H445,0)</f>
        <v>0</v>
      </c>
      <c r="D445" s="62" t="str">
        <f aca="false">IF(A445&gt;6,'Sales Stage Names'!B$11,IF(A445&gt;5,'Sales Stage Names'!B$10,IF(A445&gt;4,'Sales Stage Names'!B$9,IF(A445&gt;3,'Sales Stage Names'!B$8,IF(A445&gt;2,'Sales Stage Names'!B$7,IF(A445&gt;1,'Sales Stage Names'!B$6,IF(A445&gt;0,'Sales Stage Names'!B$5,IF(A445="",'Sales Stage Names'!B$2,IF(A445&gt;-1,'Sales Stage Names'!B$4,'Sales Stage Names'!B$3)))))))))</f>
        <v>Not Assigned</v>
      </c>
      <c r="E445" s="63" t="str">
        <f aca="false">IF(A445&gt;6,"Customer",IF(A445&gt;1,"Target",IF(A445="","T",IF(A445&gt;0,"Dormant","Disqualified"))))</f>
        <v>T</v>
      </c>
      <c r="F445" s="64"/>
      <c r="G445" s="65" t="str">
        <f aca="false">IF((R445&lt;Dashboard!$M$1),"Yes","No")</f>
        <v>Yes</v>
      </c>
      <c r="H445" s="61" t="n">
        <f aca="false">I445/100*J445</f>
        <v>0</v>
      </c>
      <c r="I445" s="59"/>
      <c r="J445" s="61" t="n">
        <f aca="false">K445*L445</f>
        <v>0</v>
      </c>
      <c r="K445" s="66"/>
      <c r="L445" s="67"/>
      <c r="M445" s="59"/>
      <c r="N445" s="68"/>
      <c r="O445" s="69" t="n">
        <f aca="false">SUMPRODUCT('Communication Log'!E$5:E$7=1,'Communication Log'!B$5:B$7=F445)</f>
        <v>0</v>
      </c>
      <c r="P445" s="69" t="n">
        <f aca="false">SUMPRODUCT('Communication Log'!E$5:E$7=2,'Communication Log'!B$5:B$7=F445)</f>
        <v>0</v>
      </c>
      <c r="Q445" s="69" t="n">
        <f aca="false">SUMPRODUCT('Communication Log'!E$5:E$7=3,'Communication Log'!B$5:B$7=F445)</f>
        <v>0</v>
      </c>
      <c r="R445" s="74"/>
      <c r="S445" s="71"/>
      <c r="T445" s="72" t="s">
        <v>84</v>
      </c>
      <c r="U445" s="73"/>
      <c r="V445" s="73"/>
      <c r="W445" s="64"/>
      <c r="X445" s="72" t="s">
        <v>84</v>
      </c>
      <c r="Y445" s="73"/>
      <c r="Z445" s="74"/>
      <c r="AA445" s="76"/>
      <c r="AB445" s="73"/>
      <c r="AC445" s="73"/>
      <c r="AD445" s="73"/>
    </row>
    <row r="446" customFormat="false" ht="12.95" hidden="false" customHeight="true" outlineLevel="0" collapsed="false">
      <c r="A446" s="59"/>
      <c r="B446" s="60" t="n">
        <f aca="false">RANK(C446,C$4:C$504)</f>
        <v>6</v>
      </c>
      <c r="C446" s="61" t="n">
        <f aca="false">IF(AND(A446&gt;4,A446&lt;7),H446,0)</f>
        <v>0</v>
      </c>
      <c r="D446" s="62" t="str">
        <f aca="false">IF(A446&gt;6,'Sales Stage Names'!B$11,IF(A446&gt;5,'Sales Stage Names'!B$10,IF(A446&gt;4,'Sales Stage Names'!B$9,IF(A446&gt;3,'Sales Stage Names'!B$8,IF(A446&gt;2,'Sales Stage Names'!B$7,IF(A446&gt;1,'Sales Stage Names'!B$6,IF(A446&gt;0,'Sales Stage Names'!B$5,IF(A446="",'Sales Stage Names'!B$2,IF(A446&gt;-1,'Sales Stage Names'!B$4,'Sales Stage Names'!B$3)))))))))</f>
        <v>Not Assigned</v>
      </c>
      <c r="E446" s="63" t="str">
        <f aca="false">IF(A446&gt;6,"Customer",IF(A446&gt;1,"Target",IF(A446="","T",IF(A446&gt;0,"Dormant","Disqualified"))))</f>
        <v>T</v>
      </c>
      <c r="F446" s="64"/>
      <c r="G446" s="65" t="str">
        <f aca="false">IF((R446&lt;Dashboard!$M$1),"Yes","No")</f>
        <v>Yes</v>
      </c>
      <c r="H446" s="61" t="n">
        <f aca="false">I446/100*J446</f>
        <v>0</v>
      </c>
      <c r="I446" s="59"/>
      <c r="J446" s="61" t="n">
        <f aca="false">K446*L446</f>
        <v>0</v>
      </c>
      <c r="K446" s="66"/>
      <c r="L446" s="67"/>
      <c r="M446" s="59"/>
      <c r="N446" s="68"/>
      <c r="O446" s="69" t="n">
        <f aca="false">SUMPRODUCT('Communication Log'!E$5:E$7=1,'Communication Log'!B$5:B$7=F446)</f>
        <v>0</v>
      </c>
      <c r="P446" s="69" t="n">
        <f aca="false">SUMPRODUCT('Communication Log'!E$5:E$7=2,'Communication Log'!B$5:B$7=F446)</f>
        <v>0</v>
      </c>
      <c r="Q446" s="69" t="n">
        <f aca="false">SUMPRODUCT('Communication Log'!E$5:E$7=3,'Communication Log'!B$5:B$7=F446)</f>
        <v>0</v>
      </c>
      <c r="R446" s="74"/>
      <c r="S446" s="71"/>
      <c r="T446" s="72" t="s">
        <v>84</v>
      </c>
      <c r="U446" s="73"/>
      <c r="V446" s="73"/>
      <c r="W446" s="64"/>
      <c r="X446" s="72" t="s">
        <v>84</v>
      </c>
      <c r="Y446" s="73"/>
      <c r="Z446" s="74"/>
      <c r="AA446" s="76"/>
      <c r="AB446" s="73"/>
      <c r="AC446" s="73"/>
      <c r="AD446" s="73"/>
    </row>
    <row r="447" customFormat="false" ht="12.95" hidden="false" customHeight="true" outlineLevel="0" collapsed="false">
      <c r="A447" s="59"/>
      <c r="B447" s="60" t="n">
        <f aca="false">RANK(C447,C$4:C$504)</f>
        <v>6</v>
      </c>
      <c r="C447" s="61" t="n">
        <f aca="false">IF(AND(A447&gt;4,A447&lt;7),H447,0)</f>
        <v>0</v>
      </c>
      <c r="D447" s="62" t="str">
        <f aca="false">IF(A447&gt;6,'Sales Stage Names'!B$11,IF(A447&gt;5,'Sales Stage Names'!B$10,IF(A447&gt;4,'Sales Stage Names'!B$9,IF(A447&gt;3,'Sales Stage Names'!B$8,IF(A447&gt;2,'Sales Stage Names'!B$7,IF(A447&gt;1,'Sales Stage Names'!B$6,IF(A447&gt;0,'Sales Stage Names'!B$5,IF(A447="",'Sales Stage Names'!B$2,IF(A447&gt;-1,'Sales Stage Names'!B$4,'Sales Stage Names'!B$3)))))))))</f>
        <v>Not Assigned</v>
      </c>
      <c r="E447" s="63" t="str">
        <f aca="false">IF(A447&gt;6,"Customer",IF(A447&gt;1,"Target",IF(A447="","T",IF(A447&gt;0,"Dormant","Disqualified"))))</f>
        <v>T</v>
      </c>
      <c r="F447" s="64"/>
      <c r="G447" s="65" t="str">
        <f aca="false">IF((R447&lt;Dashboard!$M$1),"Yes","No")</f>
        <v>Yes</v>
      </c>
      <c r="H447" s="61" t="n">
        <f aca="false">I447/100*J447</f>
        <v>0</v>
      </c>
      <c r="I447" s="59"/>
      <c r="J447" s="61" t="n">
        <f aca="false">K447*L447</f>
        <v>0</v>
      </c>
      <c r="K447" s="66"/>
      <c r="L447" s="67"/>
      <c r="M447" s="59"/>
      <c r="N447" s="68"/>
      <c r="O447" s="69" t="n">
        <f aca="false">SUMPRODUCT('Communication Log'!E$5:E$7=1,'Communication Log'!B$5:B$7=F447)</f>
        <v>0</v>
      </c>
      <c r="P447" s="69" t="n">
        <f aca="false">SUMPRODUCT('Communication Log'!E$5:E$7=2,'Communication Log'!B$5:B$7=F447)</f>
        <v>0</v>
      </c>
      <c r="Q447" s="69" t="n">
        <f aca="false">SUMPRODUCT('Communication Log'!E$5:E$7=3,'Communication Log'!B$5:B$7=F447)</f>
        <v>0</v>
      </c>
      <c r="R447" s="74"/>
      <c r="S447" s="71"/>
      <c r="T447" s="72" t="s">
        <v>84</v>
      </c>
      <c r="U447" s="73"/>
      <c r="V447" s="73"/>
      <c r="W447" s="64"/>
      <c r="X447" s="72" t="s">
        <v>84</v>
      </c>
      <c r="Y447" s="73"/>
      <c r="Z447" s="74"/>
      <c r="AA447" s="76"/>
      <c r="AB447" s="73"/>
      <c r="AC447" s="73"/>
      <c r="AD447" s="73"/>
    </row>
    <row r="448" customFormat="false" ht="12.95" hidden="false" customHeight="true" outlineLevel="0" collapsed="false">
      <c r="A448" s="59"/>
      <c r="B448" s="60" t="n">
        <f aca="false">RANK(C448,C$4:C$504)</f>
        <v>6</v>
      </c>
      <c r="C448" s="61" t="n">
        <f aca="false">IF(AND(A448&gt;4,A448&lt;7),H448,0)</f>
        <v>0</v>
      </c>
      <c r="D448" s="62" t="str">
        <f aca="false">IF(A448&gt;6,'Sales Stage Names'!B$11,IF(A448&gt;5,'Sales Stage Names'!B$10,IF(A448&gt;4,'Sales Stage Names'!B$9,IF(A448&gt;3,'Sales Stage Names'!B$8,IF(A448&gt;2,'Sales Stage Names'!B$7,IF(A448&gt;1,'Sales Stage Names'!B$6,IF(A448&gt;0,'Sales Stage Names'!B$5,IF(A448="",'Sales Stage Names'!B$2,IF(A448&gt;-1,'Sales Stage Names'!B$4,'Sales Stage Names'!B$3)))))))))</f>
        <v>Not Assigned</v>
      </c>
      <c r="E448" s="63" t="str">
        <f aca="false">IF(A448&gt;6,"Customer",IF(A448&gt;1,"Target",IF(A448="","T",IF(A448&gt;0,"Dormant","Disqualified"))))</f>
        <v>T</v>
      </c>
      <c r="F448" s="64"/>
      <c r="G448" s="65" t="str">
        <f aca="false">IF((R448&lt;Dashboard!$M$1),"Yes","No")</f>
        <v>Yes</v>
      </c>
      <c r="H448" s="61" t="n">
        <f aca="false">I448/100*J448</f>
        <v>0</v>
      </c>
      <c r="I448" s="59"/>
      <c r="J448" s="61" t="n">
        <f aca="false">K448*L448</f>
        <v>0</v>
      </c>
      <c r="K448" s="66"/>
      <c r="L448" s="67"/>
      <c r="M448" s="59"/>
      <c r="N448" s="68"/>
      <c r="O448" s="69" t="n">
        <f aca="false">SUMPRODUCT('Communication Log'!E$5:E$7=1,'Communication Log'!B$5:B$7=F448)</f>
        <v>0</v>
      </c>
      <c r="P448" s="69" t="n">
        <f aca="false">SUMPRODUCT('Communication Log'!E$5:E$7=2,'Communication Log'!B$5:B$7=F448)</f>
        <v>0</v>
      </c>
      <c r="Q448" s="69" t="n">
        <f aca="false">SUMPRODUCT('Communication Log'!E$5:E$7=3,'Communication Log'!B$5:B$7=F448)</f>
        <v>0</v>
      </c>
      <c r="R448" s="74"/>
      <c r="S448" s="71"/>
      <c r="T448" s="72" t="s">
        <v>84</v>
      </c>
      <c r="U448" s="73"/>
      <c r="V448" s="73"/>
      <c r="W448" s="64"/>
      <c r="X448" s="72" t="s">
        <v>84</v>
      </c>
      <c r="Y448" s="73"/>
      <c r="Z448" s="74"/>
      <c r="AA448" s="76"/>
      <c r="AB448" s="73"/>
      <c r="AC448" s="73"/>
      <c r="AD448" s="73"/>
    </row>
    <row r="449" customFormat="false" ht="12.95" hidden="false" customHeight="true" outlineLevel="0" collapsed="false">
      <c r="A449" s="59"/>
      <c r="B449" s="60" t="n">
        <f aca="false">RANK(C449,C$4:C$504)</f>
        <v>6</v>
      </c>
      <c r="C449" s="61" t="n">
        <f aca="false">IF(AND(A449&gt;4,A449&lt;7),H449,0)</f>
        <v>0</v>
      </c>
      <c r="D449" s="62" t="str">
        <f aca="false">IF(A449&gt;6,'Sales Stage Names'!B$11,IF(A449&gt;5,'Sales Stage Names'!B$10,IF(A449&gt;4,'Sales Stage Names'!B$9,IF(A449&gt;3,'Sales Stage Names'!B$8,IF(A449&gt;2,'Sales Stage Names'!B$7,IF(A449&gt;1,'Sales Stage Names'!B$6,IF(A449&gt;0,'Sales Stage Names'!B$5,IF(A449="",'Sales Stage Names'!B$2,IF(A449&gt;-1,'Sales Stage Names'!B$4,'Sales Stage Names'!B$3)))))))))</f>
        <v>Not Assigned</v>
      </c>
      <c r="E449" s="63" t="str">
        <f aca="false">IF(A449&gt;6,"Customer",IF(A449&gt;1,"Target",IF(A449="","T",IF(A449&gt;0,"Dormant","Disqualified"))))</f>
        <v>T</v>
      </c>
      <c r="F449" s="64"/>
      <c r="G449" s="65" t="str">
        <f aca="false">IF((R449&lt;Dashboard!$M$1),"Yes","No")</f>
        <v>Yes</v>
      </c>
      <c r="H449" s="61" t="n">
        <f aca="false">I449/100*J449</f>
        <v>0</v>
      </c>
      <c r="I449" s="59"/>
      <c r="J449" s="61" t="n">
        <f aca="false">K449*L449</f>
        <v>0</v>
      </c>
      <c r="K449" s="66"/>
      <c r="L449" s="67"/>
      <c r="M449" s="59"/>
      <c r="N449" s="68"/>
      <c r="O449" s="69" t="n">
        <f aca="false">SUMPRODUCT('Communication Log'!E$5:E$7=1,'Communication Log'!B$5:B$7=F449)</f>
        <v>0</v>
      </c>
      <c r="P449" s="69" t="n">
        <f aca="false">SUMPRODUCT('Communication Log'!E$5:E$7=2,'Communication Log'!B$5:B$7=F449)</f>
        <v>0</v>
      </c>
      <c r="Q449" s="69" t="n">
        <f aca="false">SUMPRODUCT('Communication Log'!E$5:E$7=3,'Communication Log'!B$5:B$7=F449)</f>
        <v>0</v>
      </c>
      <c r="R449" s="74"/>
      <c r="S449" s="71"/>
      <c r="T449" s="72" t="s">
        <v>84</v>
      </c>
      <c r="U449" s="73"/>
      <c r="V449" s="73"/>
      <c r="W449" s="64"/>
      <c r="X449" s="72" t="s">
        <v>84</v>
      </c>
      <c r="Y449" s="73"/>
      <c r="Z449" s="74"/>
      <c r="AA449" s="76"/>
      <c r="AB449" s="73"/>
      <c r="AC449" s="73"/>
      <c r="AD449" s="73"/>
    </row>
    <row r="450" customFormat="false" ht="12.95" hidden="false" customHeight="true" outlineLevel="0" collapsed="false">
      <c r="A450" s="59"/>
      <c r="B450" s="60" t="n">
        <f aca="false">RANK(C450,C$4:C$504)</f>
        <v>6</v>
      </c>
      <c r="C450" s="61" t="n">
        <f aca="false">IF(AND(A450&gt;4,A450&lt;7),H450,0)</f>
        <v>0</v>
      </c>
      <c r="D450" s="62" t="str">
        <f aca="false">IF(A450&gt;6,'Sales Stage Names'!B$11,IF(A450&gt;5,'Sales Stage Names'!B$10,IF(A450&gt;4,'Sales Stage Names'!B$9,IF(A450&gt;3,'Sales Stage Names'!B$8,IF(A450&gt;2,'Sales Stage Names'!B$7,IF(A450&gt;1,'Sales Stage Names'!B$6,IF(A450&gt;0,'Sales Stage Names'!B$5,IF(A450="",'Sales Stage Names'!B$2,IF(A450&gt;-1,'Sales Stage Names'!B$4,'Sales Stage Names'!B$3)))))))))</f>
        <v>Not Assigned</v>
      </c>
      <c r="E450" s="63" t="str">
        <f aca="false">IF(A450&gt;6,"Customer",IF(A450&gt;1,"Target",IF(A450="","T",IF(A450&gt;0,"Dormant","Disqualified"))))</f>
        <v>T</v>
      </c>
      <c r="F450" s="64"/>
      <c r="G450" s="65" t="str">
        <f aca="false">IF((R450&lt;Dashboard!$M$1),"Yes","No")</f>
        <v>Yes</v>
      </c>
      <c r="H450" s="61" t="n">
        <f aca="false">I450/100*J450</f>
        <v>0</v>
      </c>
      <c r="I450" s="59"/>
      <c r="J450" s="61" t="n">
        <f aca="false">K450*L450</f>
        <v>0</v>
      </c>
      <c r="K450" s="66"/>
      <c r="L450" s="67"/>
      <c r="M450" s="59"/>
      <c r="N450" s="68"/>
      <c r="O450" s="69" t="n">
        <f aca="false">SUMPRODUCT('Communication Log'!E$5:E$7=1,'Communication Log'!B$5:B$7=F450)</f>
        <v>0</v>
      </c>
      <c r="P450" s="69" t="n">
        <f aca="false">SUMPRODUCT('Communication Log'!E$5:E$7=2,'Communication Log'!B$5:B$7=F450)</f>
        <v>0</v>
      </c>
      <c r="Q450" s="69" t="n">
        <f aca="false">SUMPRODUCT('Communication Log'!E$5:E$7=3,'Communication Log'!B$5:B$7=F450)</f>
        <v>0</v>
      </c>
      <c r="R450" s="74"/>
      <c r="S450" s="71"/>
      <c r="T450" s="72" t="s">
        <v>84</v>
      </c>
      <c r="U450" s="73"/>
      <c r="V450" s="73"/>
      <c r="W450" s="64"/>
      <c r="X450" s="72" t="s">
        <v>84</v>
      </c>
      <c r="Y450" s="73"/>
      <c r="Z450" s="74"/>
      <c r="AA450" s="76"/>
      <c r="AB450" s="73"/>
      <c r="AC450" s="73"/>
      <c r="AD450" s="73"/>
    </row>
    <row r="451" customFormat="false" ht="12.95" hidden="false" customHeight="true" outlineLevel="0" collapsed="false">
      <c r="A451" s="59"/>
      <c r="B451" s="60" t="n">
        <f aca="false">RANK(C451,C$4:C$504)</f>
        <v>6</v>
      </c>
      <c r="C451" s="61" t="n">
        <f aca="false">IF(AND(A451&gt;4,A451&lt;7),H451,0)</f>
        <v>0</v>
      </c>
      <c r="D451" s="62" t="str">
        <f aca="false">IF(A451&gt;6,'Sales Stage Names'!B$11,IF(A451&gt;5,'Sales Stage Names'!B$10,IF(A451&gt;4,'Sales Stage Names'!B$9,IF(A451&gt;3,'Sales Stage Names'!B$8,IF(A451&gt;2,'Sales Stage Names'!B$7,IF(A451&gt;1,'Sales Stage Names'!B$6,IF(A451&gt;0,'Sales Stage Names'!B$5,IF(A451="",'Sales Stage Names'!B$2,IF(A451&gt;-1,'Sales Stage Names'!B$4,'Sales Stage Names'!B$3)))))))))</f>
        <v>Not Assigned</v>
      </c>
      <c r="E451" s="63" t="str">
        <f aca="false">IF(A451&gt;6,"Customer",IF(A451&gt;1,"Target",IF(A451="","T",IF(A451&gt;0,"Dormant","Disqualified"))))</f>
        <v>T</v>
      </c>
      <c r="F451" s="64"/>
      <c r="G451" s="65" t="str">
        <f aca="false">IF((R451&lt;Dashboard!$M$1),"Yes","No")</f>
        <v>Yes</v>
      </c>
      <c r="H451" s="61" t="n">
        <f aca="false">I451/100*J451</f>
        <v>0</v>
      </c>
      <c r="I451" s="59"/>
      <c r="J451" s="61" t="n">
        <f aca="false">K451*L451</f>
        <v>0</v>
      </c>
      <c r="K451" s="66"/>
      <c r="L451" s="67"/>
      <c r="M451" s="59"/>
      <c r="N451" s="68"/>
      <c r="O451" s="69" t="n">
        <f aca="false">SUMPRODUCT('Communication Log'!E$5:E$7=1,'Communication Log'!B$5:B$7=F451)</f>
        <v>0</v>
      </c>
      <c r="P451" s="69" t="n">
        <f aca="false">SUMPRODUCT('Communication Log'!E$5:E$7=2,'Communication Log'!B$5:B$7=F451)</f>
        <v>0</v>
      </c>
      <c r="Q451" s="69" t="n">
        <f aca="false">SUMPRODUCT('Communication Log'!E$5:E$7=3,'Communication Log'!B$5:B$7=F451)</f>
        <v>0</v>
      </c>
      <c r="R451" s="74"/>
      <c r="S451" s="71"/>
      <c r="T451" s="72" t="s">
        <v>84</v>
      </c>
      <c r="U451" s="73"/>
      <c r="V451" s="73"/>
      <c r="W451" s="64"/>
      <c r="X451" s="72" t="s">
        <v>84</v>
      </c>
      <c r="Y451" s="73"/>
      <c r="Z451" s="74"/>
      <c r="AA451" s="76"/>
      <c r="AB451" s="73"/>
      <c r="AC451" s="73"/>
      <c r="AD451" s="73"/>
    </row>
    <row r="452" customFormat="false" ht="12.95" hidden="false" customHeight="true" outlineLevel="0" collapsed="false">
      <c r="A452" s="59"/>
      <c r="B452" s="60" t="n">
        <f aca="false">RANK(C452,C$4:C$504)</f>
        <v>6</v>
      </c>
      <c r="C452" s="61" t="n">
        <f aca="false">IF(AND(A452&gt;4,A452&lt;7),H452,0)</f>
        <v>0</v>
      </c>
      <c r="D452" s="62" t="str">
        <f aca="false">IF(A452&gt;6,'Sales Stage Names'!B$11,IF(A452&gt;5,'Sales Stage Names'!B$10,IF(A452&gt;4,'Sales Stage Names'!B$9,IF(A452&gt;3,'Sales Stage Names'!B$8,IF(A452&gt;2,'Sales Stage Names'!B$7,IF(A452&gt;1,'Sales Stage Names'!B$6,IF(A452&gt;0,'Sales Stage Names'!B$5,IF(A452="",'Sales Stage Names'!B$2,IF(A452&gt;-1,'Sales Stage Names'!B$4,'Sales Stage Names'!B$3)))))))))</f>
        <v>Not Assigned</v>
      </c>
      <c r="E452" s="63" t="str">
        <f aca="false">IF(A452&gt;6,"Customer",IF(A452&gt;1,"Target",IF(A452="","T",IF(A452&gt;0,"Dormant","Disqualified"))))</f>
        <v>T</v>
      </c>
      <c r="F452" s="64"/>
      <c r="G452" s="65" t="str">
        <f aca="false">IF((R452&lt;Dashboard!$M$1),"Yes","No")</f>
        <v>Yes</v>
      </c>
      <c r="H452" s="61" t="n">
        <f aca="false">I452/100*J452</f>
        <v>0</v>
      </c>
      <c r="I452" s="59"/>
      <c r="J452" s="61" t="n">
        <f aca="false">K452*L452</f>
        <v>0</v>
      </c>
      <c r="K452" s="66"/>
      <c r="L452" s="67"/>
      <c r="M452" s="59"/>
      <c r="N452" s="68"/>
      <c r="O452" s="69" t="n">
        <f aca="false">SUMPRODUCT('Communication Log'!E$5:E$7=1,'Communication Log'!B$5:B$7=F452)</f>
        <v>0</v>
      </c>
      <c r="P452" s="69" t="n">
        <f aca="false">SUMPRODUCT('Communication Log'!E$5:E$7=2,'Communication Log'!B$5:B$7=F452)</f>
        <v>0</v>
      </c>
      <c r="Q452" s="69" t="n">
        <f aca="false">SUMPRODUCT('Communication Log'!E$5:E$7=3,'Communication Log'!B$5:B$7=F452)</f>
        <v>0</v>
      </c>
      <c r="R452" s="74"/>
      <c r="S452" s="71"/>
      <c r="T452" s="72" t="s">
        <v>84</v>
      </c>
      <c r="U452" s="73"/>
      <c r="V452" s="73"/>
      <c r="W452" s="64"/>
      <c r="X452" s="72" t="s">
        <v>84</v>
      </c>
      <c r="Y452" s="73"/>
      <c r="Z452" s="74"/>
      <c r="AA452" s="76"/>
      <c r="AB452" s="73"/>
      <c r="AC452" s="73"/>
      <c r="AD452" s="73"/>
    </row>
    <row r="453" customFormat="false" ht="12.95" hidden="false" customHeight="true" outlineLevel="0" collapsed="false">
      <c r="A453" s="59"/>
      <c r="B453" s="60" t="n">
        <f aca="false">RANK(C453,C$4:C$504)</f>
        <v>6</v>
      </c>
      <c r="C453" s="61" t="n">
        <f aca="false">IF(AND(A453&gt;4,A453&lt;7),H453,0)</f>
        <v>0</v>
      </c>
      <c r="D453" s="62" t="str">
        <f aca="false">IF(A453&gt;6,'Sales Stage Names'!B$11,IF(A453&gt;5,'Sales Stage Names'!B$10,IF(A453&gt;4,'Sales Stage Names'!B$9,IF(A453&gt;3,'Sales Stage Names'!B$8,IF(A453&gt;2,'Sales Stage Names'!B$7,IF(A453&gt;1,'Sales Stage Names'!B$6,IF(A453&gt;0,'Sales Stage Names'!B$5,IF(A453="",'Sales Stage Names'!B$2,IF(A453&gt;-1,'Sales Stage Names'!B$4,'Sales Stage Names'!B$3)))))))))</f>
        <v>Not Assigned</v>
      </c>
      <c r="E453" s="63" t="str">
        <f aca="false">IF(A453&gt;6,"Customer",IF(A453&gt;1,"Target",IF(A453="","T",IF(A453&gt;0,"Dormant","Disqualified"))))</f>
        <v>T</v>
      </c>
      <c r="F453" s="64"/>
      <c r="G453" s="65" t="str">
        <f aca="false">IF((R453&lt;Dashboard!$M$1),"Yes","No")</f>
        <v>Yes</v>
      </c>
      <c r="H453" s="61" t="n">
        <f aca="false">I453/100*J453</f>
        <v>0</v>
      </c>
      <c r="I453" s="59"/>
      <c r="J453" s="61" t="n">
        <f aca="false">K453*L453</f>
        <v>0</v>
      </c>
      <c r="K453" s="66"/>
      <c r="L453" s="67"/>
      <c r="M453" s="59"/>
      <c r="N453" s="68"/>
      <c r="O453" s="69" t="n">
        <f aca="false">SUMPRODUCT('Communication Log'!E$5:E$7=1,'Communication Log'!B$5:B$7=F453)</f>
        <v>0</v>
      </c>
      <c r="P453" s="69" t="n">
        <f aca="false">SUMPRODUCT('Communication Log'!E$5:E$7=2,'Communication Log'!B$5:B$7=F453)</f>
        <v>0</v>
      </c>
      <c r="Q453" s="69" t="n">
        <f aca="false">SUMPRODUCT('Communication Log'!E$5:E$7=3,'Communication Log'!B$5:B$7=F453)</f>
        <v>0</v>
      </c>
      <c r="R453" s="74"/>
      <c r="S453" s="71"/>
      <c r="T453" s="72" t="s">
        <v>84</v>
      </c>
      <c r="U453" s="73"/>
      <c r="V453" s="73"/>
      <c r="W453" s="64"/>
      <c r="X453" s="72" t="s">
        <v>84</v>
      </c>
      <c r="Y453" s="73"/>
      <c r="Z453" s="74"/>
      <c r="AA453" s="76"/>
      <c r="AB453" s="73"/>
      <c r="AC453" s="73"/>
      <c r="AD453" s="73"/>
    </row>
    <row r="454" customFormat="false" ht="12.95" hidden="false" customHeight="true" outlineLevel="0" collapsed="false">
      <c r="A454" s="59"/>
      <c r="B454" s="60" t="n">
        <f aca="false">RANK(C454,C$4:C$504)</f>
        <v>6</v>
      </c>
      <c r="C454" s="61" t="n">
        <f aca="false">IF(AND(A454&gt;4,A454&lt;7),H454,0)</f>
        <v>0</v>
      </c>
      <c r="D454" s="62" t="str">
        <f aca="false">IF(A454&gt;6,'Sales Stage Names'!B$11,IF(A454&gt;5,'Sales Stage Names'!B$10,IF(A454&gt;4,'Sales Stage Names'!B$9,IF(A454&gt;3,'Sales Stage Names'!B$8,IF(A454&gt;2,'Sales Stage Names'!B$7,IF(A454&gt;1,'Sales Stage Names'!B$6,IF(A454&gt;0,'Sales Stage Names'!B$5,IF(A454="",'Sales Stage Names'!B$2,IF(A454&gt;-1,'Sales Stage Names'!B$4,'Sales Stage Names'!B$3)))))))))</f>
        <v>Not Assigned</v>
      </c>
      <c r="E454" s="63" t="str">
        <f aca="false">IF(A454&gt;6,"Customer",IF(A454&gt;1,"Target",IF(A454="","T",IF(A454&gt;0,"Dormant","Disqualified"))))</f>
        <v>T</v>
      </c>
      <c r="F454" s="64"/>
      <c r="G454" s="65" t="str">
        <f aca="false">IF((R454&lt;Dashboard!$M$1),"Yes","No")</f>
        <v>Yes</v>
      </c>
      <c r="H454" s="61" t="n">
        <f aca="false">I454/100*J454</f>
        <v>0</v>
      </c>
      <c r="I454" s="59"/>
      <c r="J454" s="61" t="n">
        <f aca="false">K454*L454</f>
        <v>0</v>
      </c>
      <c r="K454" s="66"/>
      <c r="L454" s="67"/>
      <c r="M454" s="59"/>
      <c r="N454" s="68"/>
      <c r="O454" s="69" t="n">
        <f aca="false">SUMPRODUCT('Communication Log'!E$5:E$7=1,'Communication Log'!B$5:B$7=F454)</f>
        <v>0</v>
      </c>
      <c r="P454" s="69" t="n">
        <f aca="false">SUMPRODUCT('Communication Log'!E$5:E$7=2,'Communication Log'!B$5:B$7=F454)</f>
        <v>0</v>
      </c>
      <c r="Q454" s="69" t="n">
        <f aca="false">SUMPRODUCT('Communication Log'!E$5:E$7=3,'Communication Log'!B$5:B$7=F454)</f>
        <v>0</v>
      </c>
      <c r="R454" s="74"/>
      <c r="S454" s="71"/>
      <c r="T454" s="72" t="s">
        <v>84</v>
      </c>
      <c r="U454" s="73"/>
      <c r="V454" s="73"/>
      <c r="W454" s="64"/>
      <c r="X454" s="72" t="s">
        <v>84</v>
      </c>
      <c r="Y454" s="73"/>
      <c r="Z454" s="74"/>
      <c r="AA454" s="76"/>
      <c r="AB454" s="73"/>
      <c r="AC454" s="73"/>
      <c r="AD454" s="73"/>
    </row>
    <row r="455" customFormat="false" ht="12.95" hidden="false" customHeight="true" outlineLevel="0" collapsed="false">
      <c r="A455" s="59"/>
      <c r="B455" s="60" t="n">
        <f aca="false">RANK(C455,C$4:C$504)</f>
        <v>6</v>
      </c>
      <c r="C455" s="61" t="n">
        <f aca="false">IF(AND(A455&gt;4,A455&lt;7),H455,0)</f>
        <v>0</v>
      </c>
      <c r="D455" s="62" t="str">
        <f aca="false">IF(A455&gt;6,'Sales Stage Names'!B$11,IF(A455&gt;5,'Sales Stage Names'!B$10,IF(A455&gt;4,'Sales Stage Names'!B$9,IF(A455&gt;3,'Sales Stage Names'!B$8,IF(A455&gt;2,'Sales Stage Names'!B$7,IF(A455&gt;1,'Sales Stage Names'!B$6,IF(A455&gt;0,'Sales Stage Names'!B$5,IF(A455="",'Sales Stage Names'!B$2,IF(A455&gt;-1,'Sales Stage Names'!B$4,'Sales Stage Names'!B$3)))))))))</f>
        <v>Not Assigned</v>
      </c>
      <c r="E455" s="63" t="str">
        <f aca="false">IF(A455&gt;6,"Customer",IF(A455&gt;1,"Target",IF(A455="","T",IF(A455&gt;0,"Dormant","Disqualified"))))</f>
        <v>T</v>
      </c>
      <c r="F455" s="64"/>
      <c r="G455" s="65" t="str">
        <f aca="false">IF((R455&lt;Dashboard!$M$1),"Yes","No")</f>
        <v>Yes</v>
      </c>
      <c r="H455" s="61" t="n">
        <f aca="false">I455/100*J455</f>
        <v>0</v>
      </c>
      <c r="I455" s="59"/>
      <c r="J455" s="61" t="n">
        <f aca="false">K455*L455</f>
        <v>0</v>
      </c>
      <c r="K455" s="66"/>
      <c r="L455" s="67"/>
      <c r="M455" s="59"/>
      <c r="N455" s="68"/>
      <c r="O455" s="69" t="n">
        <f aca="false">SUMPRODUCT('Communication Log'!E$5:E$7=1,'Communication Log'!B$5:B$7=F455)</f>
        <v>0</v>
      </c>
      <c r="P455" s="69" t="n">
        <f aca="false">SUMPRODUCT('Communication Log'!E$5:E$7=2,'Communication Log'!B$5:B$7=F455)</f>
        <v>0</v>
      </c>
      <c r="Q455" s="69" t="n">
        <f aca="false">SUMPRODUCT('Communication Log'!E$5:E$7=3,'Communication Log'!B$5:B$7=F455)</f>
        <v>0</v>
      </c>
      <c r="R455" s="74"/>
      <c r="S455" s="71"/>
      <c r="T455" s="72" t="s">
        <v>84</v>
      </c>
      <c r="U455" s="73"/>
      <c r="V455" s="73"/>
      <c r="W455" s="64"/>
      <c r="X455" s="72" t="s">
        <v>84</v>
      </c>
      <c r="Y455" s="73"/>
      <c r="Z455" s="74"/>
      <c r="AA455" s="76"/>
      <c r="AB455" s="73"/>
      <c r="AC455" s="73"/>
      <c r="AD455" s="73"/>
    </row>
    <row r="456" customFormat="false" ht="12.95" hidden="false" customHeight="true" outlineLevel="0" collapsed="false">
      <c r="A456" s="59"/>
      <c r="B456" s="60" t="n">
        <f aca="false">RANK(C456,C$4:C$504)</f>
        <v>6</v>
      </c>
      <c r="C456" s="61" t="n">
        <f aca="false">IF(AND(A456&gt;4,A456&lt;7),H456,0)</f>
        <v>0</v>
      </c>
      <c r="D456" s="62" t="str">
        <f aca="false">IF(A456&gt;6,'Sales Stage Names'!B$11,IF(A456&gt;5,'Sales Stage Names'!B$10,IF(A456&gt;4,'Sales Stage Names'!B$9,IF(A456&gt;3,'Sales Stage Names'!B$8,IF(A456&gt;2,'Sales Stage Names'!B$7,IF(A456&gt;1,'Sales Stage Names'!B$6,IF(A456&gt;0,'Sales Stage Names'!B$5,IF(A456="",'Sales Stage Names'!B$2,IF(A456&gt;-1,'Sales Stage Names'!B$4,'Sales Stage Names'!B$3)))))))))</f>
        <v>Not Assigned</v>
      </c>
      <c r="E456" s="63" t="str">
        <f aca="false">IF(A456&gt;6,"Customer",IF(A456&gt;1,"Target",IF(A456="","T",IF(A456&gt;0,"Dormant","Disqualified"))))</f>
        <v>T</v>
      </c>
      <c r="F456" s="64"/>
      <c r="G456" s="65" t="str">
        <f aca="false">IF((R456&lt;Dashboard!$M$1),"Yes","No")</f>
        <v>Yes</v>
      </c>
      <c r="H456" s="61" t="n">
        <f aca="false">I456/100*J456</f>
        <v>0</v>
      </c>
      <c r="I456" s="59"/>
      <c r="J456" s="61" t="n">
        <f aca="false">K456*L456</f>
        <v>0</v>
      </c>
      <c r="K456" s="66"/>
      <c r="L456" s="67"/>
      <c r="M456" s="59"/>
      <c r="N456" s="68"/>
      <c r="O456" s="69" t="n">
        <f aca="false">SUMPRODUCT('Communication Log'!E$5:E$7=1,'Communication Log'!B$5:B$7=F456)</f>
        <v>0</v>
      </c>
      <c r="P456" s="69" t="n">
        <f aca="false">SUMPRODUCT('Communication Log'!E$5:E$7=2,'Communication Log'!B$5:B$7=F456)</f>
        <v>0</v>
      </c>
      <c r="Q456" s="69" t="n">
        <f aca="false">SUMPRODUCT('Communication Log'!E$5:E$7=3,'Communication Log'!B$5:B$7=F456)</f>
        <v>0</v>
      </c>
      <c r="R456" s="74"/>
      <c r="S456" s="71"/>
      <c r="T456" s="72" t="s">
        <v>84</v>
      </c>
      <c r="U456" s="73"/>
      <c r="V456" s="73"/>
      <c r="W456" s="64"/>
      <c r="X456" s="72" t="s">
        <v>84</v>
      </c>
      <c r="Y456" s="73"/>
      <c r="Z456" s="74"/>
      <c r="AA456" s="76"/>
      <c r="AB456" s="73"/>
      <c r="AC456" s="73"/>
      <c r="AD456" s="73"/>
    </row>
    <row r="457" customFormat="false" ht="12.95" hidden="false" customHeight="true" outlineLevel="0" collapsed="false">
      <c r="A457" s="59"/>
      <c r="B457" s="60" t="n">
        <f aca="false">RANK(C457,C$4:C$504)</f>
        <v>6</v>
      </c>
      <c r="C457" s="61" t="n">
        <f aca="false">IF(AND(A457&gt;4,A457&lt;7),H457,0)</f>
        <v>0</v>
      </c>
      <c r="D457" s="62" t="str">
        <f aca="false">IF(A457&gt;6,'Sales Stage Names'!B$11,IF(A457&gt;5,'Sales Stage Names'!B$10,IF(A457&gt;4,'Sales Stage Names'!B$9,IF(A457&gt;3,'Sales Stage Names'!B$8,IF(A457&gt;2,'Sales Stage Names'!B$7,IF(A457&gt;1,'Sales Stage Names'!B$6,IF(A457&gt;0,'Sales Stage Names'!B$5,IF(A457="",'Sales Stage Names'!B$2,IF(A457&gt;-1,'Sales Stage Names'!B$4,'Sales Stage Names'!B$3)))))))))</f>
        <v>Not Assigned</v>
      </c>
      <c r="E457" s="63" t="str">
        <f aca="false">IF(A457&gt;6,"Customer",IF(A457&gt;1,"Target",IF(A457="","T",IF(A457&gt;0,"Dormant","Disqualified"))))</f>
        <v>T</v>
      </c>
      <c r="F457" s="64"/>
      <c r="G457" s="65" t="str">
        <f aca="false">IF((R457&lt;Dashboard!$M$1),"Yes","No")</f>
        <v>Yes</v>
      </c>
      <c r="H457" s="61" t="n">
        <f aca="false">I457/100*J457</f>
        <v>0</v>
      </c>
      <c r="I457" s="59"/>
      <c r="J457" s="61" t="n">
        <f aca="false">K457*L457</f>
        <v>0</v>
      </c>
      <c r="K457" s="66"/>
      <c r="L457" s="67"/>
      <c r="M457" s="59"/>
      <c r="N457" s="68"/>
      <c r="O457" s="69" t="n">
        <f aca="false">SUMPRODUCT('Communication Log'!E$5:E$7=1,'Communication Log'!B$5:B$7=F457)</f>
        <v>0</v>
      </c>
      <c r="P457" s="69" t="n">
        <f aca="false">SUMPRODUCT('Communication Log'!E$5:E$7=2,'Communication Log'!B$5:B$7=F457)</f>
        <v>0</v>
      </c>
      <c r="Q457" s="69" t="n">
        <f aca="false">SUMPRODUCT('Communication Log'!E$5:E$7=3,'Communication Log'!B$5:B$7=F457)</f>
        <v>0</v>
      </c>
      <c r="R457" s="74"/>
      <c r="S457" s="71"/>
      <c r="T457" s="72" t="s">
        <v>84</v>
      </c>
      <c r="U457" s="73"/>
      <c r="V457" s="73"/>
      <c r="W457" s="64"/>
      <c r="X457" s="72" t="s">
        <v>84</v>
      </c>
      <c r="Y457" s="73"/>
      <c r="Z457" s="74"/>
      <c r="AA457" s="76"/>
      <c r="AB457" s="73"/>
      <c r="AC457" s="73"/>
      <c r="AD457" s="73"/>
    </row>
    <row r="458" customFormat="false" ht="12.95" hidden="false" customHeight="true" outlineLevel="0" collapsed="false">
      <c r="A458" s="59"/>
      <c r="B458" s="60" t="n">
        <f aca="false">RANK(C458,C$4:C$504)</f>
        <v>6</v>
      </c>
      <c r="C458" s="61" t="n">
        <f aca="false">IF(AND(A458&gt;4,A458&lt;7),H458,0)</f>
        <v>0</v>
      </c>
      <c r="D458" s="62" t="str">
        <f aca="false">IF(A458&gt;6,'Sales Stage Names'!B$11,IF(A458&gt;5,'Sales Stage Names'!B$10,IF(A458&gt;4,'Sales Stage Names'!B$9,IF(A458&gt;3,'Sales Stage Names'!B$8,IF(A458&gt;2,'Sales Stage Names'!B$7,IF(A458&gt;1,'Sales Stage Names'!B$6,IF(A458&gt;0,'Sales Stage Names'!B$5,IF(A458="",'Sales Stage Names'!B$2,IF(A458&gt;-1,'Sales Stage Names'!B$4,'Sales Stage Names'!B$3)))))))))</f>
        <v>Not Assigned</v>
      </c>
      <c r="E458" s="63" t="str">
        <f aca="false">IF(A458&gt;6,"Customer",IF(A458&gt;1,"Target",IF(A458="","T",IF(A458&gt;0,"Dormant","Disqualified"))))</f>
        <v>T</v>
      </c>
      <c r="F458" s="64"/>
      <c r="G458" s="65" t="str">
        <f aca="false">IF((R458&lt;Dashboard!$M$1),"Yes","No")</f>
        <v>Yes</v>
      </c>
      <c r="H458" s="61" t="n">
        <f aca="false">I458/100*J458</f>
        <v>0</v>
      </c>
      <c r="I458" s="59"/>
      <c r="J458" s="61" t="n">
        <f aca="false">K458*L458</f>
        <v>0</v>
      </c>
      <c r="K458" s="66"/>
      <c r="L458" s="67"/>
      <c r="M458" s="59"/>
      <c r="N458" s="68"/>
      <c r="O458" s="69" t="n">
        <f aca="false">SUMPRODUCT('Communication Log'!E$5:E$7=1,'Communication Log'!B$5:B$7=F458)</f>
        <v>0</v>
      </c>
      <c r="P458" s="69" t="n">
        <f aca="false">SUMPRODUCT('Communication Log'!E$5:E$7=2,'Communication Log'!B$5:B$7=F458)</f>
        <v>0</v>
      </c>
      <c r="Q458" s="69" t="n">
        <f aca="false">SUMPRODUCT('Communication Log'!E$5:E$7=3,'Communication Log'!B$5:B$7=F458)</f>
        <v>0</v>
      </c>
      <c r="R458" s="74"/>
      <c r="S458" s="71"/>
      <c r="T458" s="72" t="s">
        <v>84</v>
      </c>
      <c r="U458" s="73"/>
      <c r="V458" s="73"/>
      <c r="W458" s="64"/>
      <c r="X458" s="72" t="s">
        <v>84</v>
      </c>
      <c r="Y458" s="73"/>
      <c r="Z458" s="74"/>
      <c r="AA458" s="76"/>
      <c r="AB458" s="73"/>
      <c r="AC458" s="73"/>
      <c r="AD458" s="73"/>
    </row>
    <row r="459" customFormat="false" ht="12.95" hidden="false" customHeight="true" outlineLevel="0" collapsed="false">
      <c r="A459" s="59"/>
      <c r="B459" s="60" t="n">
        <f aca="false">RANK(C459,C$4:C$504)</f>
        <v>6</v>
      </c>
      <c r="C459" s="61" t="n">
        <f aca="false">IF(AND(A459&gt;4,A459&lt;7),H459,0)</f>
        <v>0</v>
      </c>
      <c r="D459" s="62" t="str">
        <f aca="false">IF(A459&gt;6,'Sales Stage Names'!B$11,IF(A459&gt;5,'Sales Stage Names'!B$10,IF(A459&gt;4,'Sales Stage Names'!B$9,IF(A459&gt;3,'Sales Stage Names'!B$8,IF(A459&gt;2,'Sales Stage Names'!B$7,IF(A459&gt;1,'Sales Stage Names'!B$6,IF(A459&gt;0,'Sales Stage Names'!B$5,IF(A459="",'Sales Stage Names'!B$2,IF(A459&gt;-1,'Sales Stage Names'!B$4,'Sales Stage Names'!B$3)))))))))</f>
        <v>Not Assigned</v>
      </c>
      <c r="E459" s="63" t="str">
        <f aca="false">IF(A459&gt;6,"Customer",IF(A459&gt;1,"Target",IF(A459="","T",IF(A459&gt;0,"Dormant","Disqualified"))))</f>
        <v>T</v>
      </c>
      <c r="F459" s="64"/>
      <c r="G459" s="65" t="str">
        <f aca="false">IF((R459&lt;Dashboard!$M$1),"Yes","No")</f>
        <v>Yes</v>
      </c>
      <c r="H459" s="61" t="n">
        <f aca="false">I459/100*J459</f>
        <v>0</v>
      </c>
      <c r="I459" s="59"/>
      <c r="J459" s="61" t="n">
        <f aca="false">K459*L459</f>
        <v>0</v>
      </c>
      <c r="K459" s="66"/>
      <c r="L459" s="67"/>
      <c r="M459" s="59"/>
      <c r="N459" s="68"/>
      <c r="O459" s="69" t="n">
        <f aca="false">SUMPRODUCT('Communication Log'!E$5:E$7=1,'Communication Log'!B$5:B$7=F459)</f>
        <v>0</v>
      </c>
      <c r="P459" s="69" t="n">
        <f aca="false">SUMPRODUCT('Communication Log'!E$5:E$7=2,'Communication Log'!B$5:B$7=F459)</f>
        <v>0</v>
      </c>
      <c r="Q459" s="69" t="n">
        <f aca="false">SUMPRODUCT('Communication Log'!E$5:E$7=3,'Communication Log'!B$5:B$7=F459)</f>
        <v>0</v>
      </c>
      <c r="R459" s="74"/>
      <c r="S459" s="71"/>
      <c r="T459" s="72" t="s">
        <v>84</v>
      </c>
      <c r="U459" s="73"/>
      <c r="V459" s="73"/>
      <c r="W459" s="64"/>
      <c r="X459" s="72" t="s">
        <v>84</v>
      </c>
      <c r="Y459" s="73"/>
      <c r="Z459" s="74"/>
      <c r="AA459" s="76"/>
      <c r="AB459" s="73"/>
      <c r="AC459" s="73"/>
      <c r="AD459" s="73"/>
    </row>
    <row r="460" customFormat="false" ht="12.95" hidden="false" customHeight="true" outlineLevel="0" collapsed="false">
      <c r="A460" s="59"/>
      <c r="B460" s="60" t="n">
        <f aca="false">RANK(C460,C$4:C$504)</f>
        <v>6</v>
      </c>
      <c r="C460" s="61" t="n">
        <f aca="false">IF(AND(A460&gt;4,A460&lt;7),H460,0)</f>
        <v>0</v>
      </c>
      <c r="D460" s="62" t="str">
        <f aca="false">IF(A460&gt;6,'Sales Stage Names'!B$11,IF(A460&gt;5,'Sales Stage Names'!B$10,IF(A460&gt;4,'Sales Stage Names'!B$9,IF(A460&gt;3,'Sales Stage Names'!B$8,IF(A460&gt;2,'Sales Stage Names'!B$7,IF(A460&gt;1,'Sales Stage Names'!B$6,IF(A460&gt;0,'Sales Stage Names'!B$5,IF(A460="",'Sales Stage Names'!B$2,IF(A460&gt;-1,'Sales Stage Names'!B$4,'Sales Stage Names'!B$3)))))))))</f>
        <v>Not Assigned</v>
      </c>
      <c r="E460" s="63" t="str">
        <f aca="false">IF(A460&gt;6,"Customer",IF(A460&gt;1,"Target",IF(A460="","T",IF(A460&gt;0,"Dormant","Disqualified"))))</f>
        <v>T</v>
      </c>
      <c r="F460" s="64"/>
      <c r="G460" s="65" t="str">
        <f aca="false">IF((R460&lt;Dashboard!$M$1),"Yes","No")</f>
        <v>Yes</v>
      </c>
      <c r="H460" s="61" t="n">
        <f aca="false">I460/100*J460</f>
        <v>0</v>
      </c>
      <c r="I460" s="59"/>
      <c r="J460" s="61" t="n">
        <f aca="false">K460*L460</f>
        <v>0</v>
      </c>
      <c r="K460" s="66"/>
      <c r="L460" s="67"/>
      <c r="M460" s="59"/>
      <c r="N460" s="68"/>
      <c r="O460" s="69" t="n">
        <f aca="false">SUMPRODUCT('Communication Log'!E$5:E$7=1,'Communication Log'!B$5:B$7=F460)</f>
        <v>0</v>
      </c>
      <c r="P460" s="69" t="n">
        <f aca="false">SUMPRODUCT('Communication Log'!E$5:E$7=2,'Communication Log'!B$5:B$7=F460)</f>
        <v>0</v>
      </c>
      <c r="Q460" s="69" t="n">
        <f aca="false">SUMPRODUCT('Communication Log'!E$5:E$7=3,'Communication Log'!B$5:B$7=F460)</f>
        <v>0</v>
      </c>
      <c r="R460" s="74"/>
      <c r="S460" s="71"/>
      <c r="T460" s="72" t="s">
        <v>84</v>
      </c>
      <c r="U460" s="73"/>
      <c r="V460" s="73"/>
      <c r="W460" s="64"/>
      <c r="X460" s="72" t="s">
        <v>84</v>
      </c>
      <c r="Y460" s="73"/>
      <c r="Z460" s="74"/>
      <c r="AA460" s="76"/>
      <c r="AB460" s="73"/>
      <c r="AC460" s="73"/>
      <c r="AD460" s="73"/>
    </row>
    <row r="461" customFormat="false" ht="12.95" hidden="false" customHeight="true" outlineLevel="0" collapsed="false">
      <c r="A461" s="59"/>
      <c r="B461" s="60" t="n">
        <f aca="false">RANK(C461,C$4:C$504)</f>
        <v>6</v>
      </c>
      <c r="C461" s="61" t="n">
        <f aca="false">IF(AND(A461&gt;4,A461&lt;7),H461,0)</f>
        <v>0</v>
      </c>
      <c r="D461" s="62" t="str">
        <f aca="false">IF(A461&gt;6,'Sales Stage Names'!B$11,IF(A461&gt;5,'Sales Stage Names'!B$10,IF(A461&gt;4,'Sales Stage Names'!B$9,IF(A461&gt;3,'Sales Stage Names'!B$8,IF(A461&gt;2,'Sales Stage Names'!B$7,IF(A461&gt;1,'Sales Stage Names'!B$6,IF(A461&gt;0,'Sales Stage Names'!B$5,IF(A461="",'Sales Stage Names'!B$2,IF(A461&gt;-1,'Sales Stage Names'!B$4,'Sales Stage Names'!B$3)))))))))</f>
        <v>Not Assigned</v>
      </c>
      <c r="E461" s="63" t="str">
        <f aca="false">IF(A461&gt;6,"Customer",IF(A461&gt;1,"Target",IF(A461="","T",IF(A461&gt;0,"Dormant","Disqualified"))))</f>
        <v>T</v>
      </c>
      <c r="F461" s="64"/>
      <c r="G461" s="65" t="str">
        <f aca="false">IF((R461&lt;Dashboard!$M$1),"Yes","No")</f>
        <v>Yes</v>
      </c>
      <c r="H461" s="61" t="n">
        <f aca="false">I461/100*J461</f>
        <v>0</v>
      </c>
      <c r="I461" s="59"/>
      <c r="J461" s="61" t="n">
        <f aca="false">K461*L461</f>
        <v>0</v>
      </c>
      <c r="K461" s="66"/>
      <c r="L461" s="67"/>
      <c r="M461" s="59"/>
      <c r="N461" s="68"/>
      <c r="O461" s="69" t="n">
        <f aca="false">SUMPRODUCT('Communication Log'!E$5:E$7=1,'Communication Log'!B$5:B$7=F461)</f>
        <v>0</v>
      </c>
      <c r="P461" s="69" t="n">
        <f aca="false">SUMPRODUCT('Communication Log'!E$5:E$7=2,'Communication Log'!B$5:B$7=F461)</f>
        <v>0</v>
      </c>
      <c r="Q461" s="69" t="n">
        <f aca="false">SUMPRODUCT('Communication Log'!E$5:E$7=3,'Communication Log'!B$5:B$7=F461)</f>
        <v>0</v>
      </c>
      <c r="R461" s="74"/>
      <c r="S461" s="71"/>
      <c r="T461" s="72" t="s">
        <v>84</v>
      </c>
      <c r="U461" s="73"/>
      <c r="V461" s="73"/>
      <c r="W461" s="64"/>
      <c r="X461" s="72" t="s">
        <v>84</v>
      </c>
      <c r="Y461" s="73"/>
      <c r="Z461" s="74"/>
      <c r="AA461" s="76"/>
      <c r="AB461" s="73"/>
      <c r="AC461" s="73"/>
      <c r="AD461" s="73"/>
    </row>
    <row r="462" customFormat="false" ht="12.95" hidden="false" customHeight="true" outlineLevel="0" collapsed="false">
      <c r="A462" s="59"/>
      <c r="B462" s="60" t="n">
        <f aca="false">RANK(C462,C$4:C$504)</f>
        <v>6</v>
      </c>
      <c r="C462" s="61" t="n">
        <f aca="false">IF(AND(A462&gt;4,A462&lt;7),H462,0)</f>
        <v>0</v>
      </c>
      <c r="D462" s="62" t="str">
        <f aca="false">IF(A462&gt;6,'Sales Stage Names'!B$11,IF(A462&gt;5,'Sales Stage Names'!B$10,IF(A462&gt;4,'Sales Stage Names'!B$9,IF(A462&gt;3,'Sales Stage Names'!B$8,IF(A462&gt;2,'Sales Stage Names'!B$7,IF(A462&gt;1,'Sales Stage Names'!B$6,IF(A462&gt;0,'Sales Stage Names'!B$5,IF(A462="",'Sales Stage Names'!B$2,IF(A462&gt;-1,'Sales Stage Names'!B$4,'Sales Stage Names'!B$3)))))))))</f>
        <v>Not Assigned</v>
      </c>
      <c r="E462" s="63" t="str">
        <f aca="false">IF(A462&gt;6,"Customer",IF(A462&gt;1,"Target",IF(A462="","T",IF(A462&gt;0,"Dormant","Disqualified"))))</f>
        <v>T</v>
      </c>
      <c r="F462" s="64"/>
      <c r="G462" s="65" t="str">
        <f aca="false">IF((R462&lt;Dashboard!$M$1),"Yes","No")</f>
        <v>Yes</v>
      </c>
      <c r="H462" s="61" t="n">
        <f aca="false">I462/100*J462</f>
        <v>0</v>
      </c>
      <c r="I462" s="59"/>
      <c r="J462" s="61" t="n">
        <f aca="false">K462*L462</f>
        <v>0</v>
      </c>
      <c r="K462" s="66"/>
      <c r="L462" s="67"/>
      <c r="M462" s="59"/>
      <c r="N462" s="68"/>
      <c r="O462" s="69" t="n">
        <f aca="false">SUMPRODUCT('Communication Log'!E$5:E$7=1,'Communication Log'!B$5:B$7=F462)</f>
        <v>0</v>
      </c>
      <c r="P462" s="69" t="n">
        <f aca="false">SUMPRODUCT('Communication Log'!E$5:E$7=2,'Communication Log'!B$5:B$7=F462)</f>
        <v>0</v>
      </c>
      <c r="Q462" s="69" t="n">
        <f aca="false">SUMPRODUCT('Communication Log'!E$5:E$7=3,'Communication Log'!B$5:B$7=F462)</f>
        <v>0</v>
      </c>
      <c r="R462" s="74"/>
      <c r="S462" s="71"/>
      <c r="T462" s="72" t="s">
        <v>84</v>
      </c>
      <c r="U462" s="73"/>
      <c r="V462" s="73"/>
      <c r="W462" s="64"/>
      <c r="X462" s="72" t="s">
        <v>84</v>
      </c>
      <c r="Y462" s="73"/>
      <c r="Z462" s="74"/>
      <c r="AA462" s="76"/>
      <c r="AB462" s="73"/>
      <c r="AC462" s="73"/>
      <c r="AD462" s="73"/>
    </row>
    <row r="463" customFormat="false" ht="12.95" hidden="false" customHeight="true" outlineLevel="0" collapsed="false">
      <c r="A463" s="59"/>
      <c r="B463" s="60" t="n">
        <f aca="false">RANK(C463,C$4:C$504)</f>
        <v>6</v>
      </c>
      <c r="C463" s="61" t="n">
        <f aca="false">IF(AND(A463&gt;4,A463&lt;7),H463,0)</f>
        <v>0</v>
      </c>
      <c r="D463" s="62" t="str">
        <f aca="false">IF(A463&gt;6,'Sales Stage Names'!B$11,IF(A463&gt;5,'Sales Stage Names'!B$10,IF(A463&gt;4,'Sales Stage Names'!B$9,IF(A463&gt;3,'Sales Stage Names'!B$8,IF(A463&gt;2,'Sales Stage Names'!B$7,IF(A463&gt;1,'Sales Stage Names'!B$6,IF(A463&gt;0,'Sales Stage Names'!B$5,IF(A463="",'Sales Stage Names'!B$2,IF(A463&gt;-1,'Sales Stage Names'!B$4,'Sales Stage Names'!B$3)))))))))</f>
        <v>Not Assigned</v>
      </c>
      <c r="E463" s="63" t="str">
        <f aca="false">IF(A463&gt;6,"Customer",IF(A463&gt;1,"Target",IF(A463="","T",IF(A463&gt;0,"Dormant","Disqualified"))))</f>
        <v>T</v>
      </c>
      <c r="F463" s="64"/>
      <c r="G463" s="65" t="str">
        <f aca="false">IF((R463&lt;Dashboard!$M$1),"Yes","No")</f>
        <v>Yes</v>
      </c>
      <c r="H463" s="61" t="n">
        <f aca="false">I463/100*J463</f>
        <v>0</v>
      </c>
      <c r="I463" s="59"/>
      <c r="J463" s="61" t="n">
        <f aca="false">K463*L463</f>
        <v>0</v>
      </c>
      <c r="K463" s="66"/>
      <c r="L463" s="67"/>
      <c r="M463" s="59"/>
      <c r="N463" s="68"/>
      <c r="O463" s="69" t="n">
        <f aca="false">SUMPRODUCT('Communication Log'!E$5:E$7=1,'Communication Log'!B$5:B$7=F463)</f>
        <v>0</v>
      </c>
      <c r="P463" s="69" t="n">
        <f aca="false">SUMPRODUCT('Communication Log'!E$5:E$7=2,'Communication Log'!B$5:B$7=F463)</f>
        <v>0</v>
      </c>
      <c r="Q463" s="69" t="n">
        <f aca="false">SUMPRODUCT('Communication Log'!E$5:E$7=3,'Communication Log'!B$5:B$7=F463)</f>
        <v>0</v>
      </c>
      <c r="R463" s="74"/>
      <c r="S463" s="71"/>
      <c r="T463" s="72" t="s">
        <v>84</v>
      </c>
      <c r="U463" s="73"/>
      <c r="V463" s="73"/>
      <c r="W463" s="64"/>
      <c r="X463" s="72" t="s">
        <v>84</v>
      </c>
      <c r="Y463" s="73"/>
      <c r="Z463" s="74"/>
      <c r="AA463" s="76"/>
      <c r="AB463" s="73"/>
      <c r="AC463" s="73"/>
      <c r="AD463" s="73"/>
    </row>
    <row r="464" customFormat="false" ht="12.95" hidden="false" customHeight="true" outlineLevel="0" collapsed="false">
      <c r="A464" s="59"/>
      <c r="B464" s="60" t="n">
        <f aca="false">RANK(C464,C$4:C$504)</f>
        <v>6</v>
      </c>
      <c r="C464" s="61" t="n">
        <f aca="false">IF(AND(A464&gt;4,A464&lt;7),H464,0)</f>
        <v>0</v>
      </c>
      <c r="D464" s="62" t="str">
        <f aca="false">IF(A464&gt;6,'Sales Stage Names'!B$11,IF(A464&gt;5,'Sales Stage Names'!B$10,IF(A464&gt;4,'Sales Stage Names'!B$9,IF(A464&gt;3,'Sales Stage Names'!B$8,IF(A464&gt;2,'Sales Stage Names'!B$7,IF(A464&gt;1,'Sales Stage Names'!B$6,IF(A464&gt;0,'Sales Stage Names'!B$5,IF(A464="",'Sales Stage Names'!B$2,IF(A464&gt;-1,'Sales Stage Names'!B$4,'Sales Stage Names'!B$3)))))))))</f>
        <v>Not Assigned</v>
      </c>
      <c r="E464" s="63" t="str">
        <f aca="false">IF(A464&gt;6,"Customer",IF(A464&gt;1,"Target",IF(A464="","T",IF(A464&gt;0,"Dormant","Disqualified"))))</f>
        <v>T</v>
      </c>
      <c r="F464" s="64"/>
      <c r="G464" s="65" t="str">
        <f aca="false">IF((R464&lt;Dashboard!$M$1),"Yes","No")</f>
        <v>Yes</v>
      </c>
      <c r="H464" s="61" t="n">
        <f aca="false">I464/100*J464</f>
        <v>0</v>
      </c>
      <c r="I464" s="59"/>
      <c r="J464" s="61" t="n">
        <f aca="false">K464*L464</f>
        <v>0</v>
      </c>
      <c r="K464" s="66"/>
      <c r="L464" s="67"/>
      <c r="M464" s="59"/>
      <c r="N464" s="68"/>
      <c r="O464" s="69" t="n">
        <f aca="false">SUMPRODUCT('Communication Log'!E$5:E$7=1,'Communication Log'!B$5:B$7=F464)</f>
        <v>0</v>
      </c>
      <c r="P464" s="69" t="n">
        <f aca="false">SUMPRODUCT('Communication Log'!E$5:E$7=2,'Communication Log'!B$5:B$7=F464)</f>
        <v>0</v>
      </c>
      <c r="Q464" s="69" t="n">
        <f aca="false">SUMPRODUCT('Communication Log'!E$5:E$7=3,'Communication Log'!B$5:B$7=F464)</f>
        <v>0</v>
      </c>
      <c r="R464" s="74"/>
      <c r="S464" s="71"/>
      <c r="T464" s="72" t="s">
        <v>84</v>
      </c>
      <c r="U464" s="73"/>
      <c r="V464" s="73"/>
      <c r="W464" s="64"/>
      <c r="X464" s="72" t="s">
        <v>84</v>
      </c>
      <c r="Y464" s="73"/>
      <c r="Z464" s="74"/>
      <c r="AA464" s="76"/>
      <c r="AB464" s="73"/>
      <c r="AC464" s="73"/>
      <c r="AD464" s="73"/>
    </row>
    <row r="465" customFormat="false" ht="12.95" hidden="false" customHeight="true" outlineLevel="0" collapsed="false">
      <c r="A465" s="59"/>
      <c r="B465" s="60" t="n">
        <f aca="false">RANK(C465,C$4:C$504)</f>
        <v>6</v>
      </c>
      <c r="C465" s="61" t="n">
        <f aca="false">IF(AND(A465&gt;4,A465&lt;7),H465,0)</f>
        <v>0</v>
      </c>
      <c r="D465" s="62" t="str">
        <f aca="false">IF(A465&gt;6,'Sales Stage Names'!B$11,IF(A465&gt;5,'Sales Stage Names'!B$10,IF(A465&gt;4,'Sales Stage Names'!B$9,IF(A465&gt;3,'Sales Stage Names'!B$8,IF(A465&gt;2,'Sales Stage Names'!B$7,IF(A465&gt;1,'Sales Stage Names'!B$6,IF(A465&gt;0,'Sales Stage Names'!B$5,IF(A465="",'Sales Stage Names'!B$2,IF(A465&gt;-1,'Sales Stage Names'!B$4,'Sales Stage Names'!B$3)))))))))</f>
        <v>Not Assigned</v>
      </c>
      <c r="E465" s="63" t="str">
        <f aca="false">IF(A465&gt;6,"Customer",IF(A465&gt;1,"Target",IF(A465="","T",IF(A465&gt;0,"Dormant","Disqualified"))))</f>
        <v>T</v>
      </c>
      <c r="F465" s="64"/>
      <c r="G465" s="65" t="str">
        <f aca="false">IF((R465&lt;Dashboard!$M$1),"Yes","No")</f>
        <v>Yes</v>
      </c>
      <c r="H465" s="61" t="n">
        <f aca="false">I465/100*J465</f>
        <v>0</v>
      </c>
      <c r="I465" s="59"/>
      <c r="J465" s="61" t="n">
        <f aca="false">K465*L465</f>
        <v>0</v>
      </c>
      <c r="K465" s="66"/>
      <c r="L465" s="67"/>
      <c r="M465" s="59"/>
      <c r="N465" s="68"/>
      <c r="O465" s="69" t="n">
        <f aca="false">SUMPRODUCT('Communication Log'!E$5:E$7=1,'Communication Log'!B$5:B$7=F465)</f>
        <v>0</v>
      </c>
      <c r="P465" s="69" t="n">
        <f aca="false">SUMPRODUCT('Communication Log'!E$5:E$7=2,'Communication Log'!B$5:B$7=F465)</f>
        <v>0</v>
      </c>
      <c r="Q465" s="69" t="n">
        <f aca="false">SUMPRODUCT('Communication Log'!E$5:E$7=3,'Communication Log'!B$5:B$7=F465)</f>
        <v>0</v>
      </c>
      <c r="R465" s="74"/>
      <c r="S465" s="71"/>
      <c r="T465" s="72" t="s">
        <v>84</v>
      </c>
      <c r="U465" s="73"/>
      <c r="V465" s="73"/>
      <c r="W465" s="64"/>
      <c r="X465" s="72" t="s">
        <v>84</v>
      </c>
      <c r="Y465" s="73"/>
      <c r="Z465" s="74"/>
      <c r="AA465" s="76"/>
      <c r="AB465" s="73"/>
      <c r="AC465" s="73"/>
      <c r="AD465" s="73"/>
    </row>
    <row r="466" customFormat="false" ht="12.95" hidden="false" customHeight="true" outlineLevel="0" collapsed="false">
      <c r="A466" s="59"/>
      <c r="B466" s="60" t="n">
        <f aca="false">RANK(C466,C$4:C$504)</f>
        <v>6</v>
      </c>
      <c r="C466" s="61" t="n">
        <f aca="false">IF(AND(A466&gt;4,A466&lt;7),H466,0)</f>
        <v>0</v>
      </c>
      <c r="D466" s="62" t="str">
        <f aca="false">IF(A466&gt;6,'Sales Stage Names'!B$11,IF(A466&gt;5,'Sales Stage Names'!B$10,IF(A466&gt;4,'Sales Stage Names'!B$9,IF(A466&gt;3,'Sales Stage Names'!B$8,IF(A466&gt;2,'Sales Stage Names'!B$7,IF(A466&gt;1,'Sales Stage Names'!B$6,IF(A466&gt;0,'Sales Stage Names'!B$5,IF(A466="",'Sales Stage Names'!B$2,IF(A466&gt;-1,'Sales Stage Names'!B$4,'Sales Stage Names'!B$3)))))))))</f>
        <v>Not Assigned</v>
      </c>
      <c r="E466" s="63" t="str">
        <f aca="false">IF(A466&gt;6,"Customer",IF(A466&gt;1,"Target",IF(A466="","T",IF(A466&gt;0,"Dormant","Disqualified"))))</f>
        <v>T</v>
      </c>
      <c r="F466" s="64"/>
      <c r="G466" s="65" t="str">
        <f aca="false">IF((R466&lt;Dashboard!$M$1),"Yes","No")</f>
        <v>Yes</v>
      </c>
      <c r="H466" s="61" t="n">
        <f aca="false">I466/100*J466</f>
        <v>0</v>
      </c>
      <c r="I466" s="59"/>
      <c r="J466" s="61" t="n">
        <f aca="false">K466*L466</f>
        <v>0</v>
      </c>
      <c r="K466" s="66"/>
      <c r="L466" s="67"/>
      <c r="M466" s="59"/>
      <c r="N466" s="68"/>
      <c r="O466" s="69" t="n">
        <f aca="false">SUMPRODUCT('Communication Log'!E$5:E$7=1,'Communication Log'!B$5:B$7=F466)</f>
        <v>0</v>
      </c>
      <c r="P466" s="69" t="n">
        <f aca="false">SUMPRODUCT('Communication Log'!E$5:E$7=2,'Communication Log'!B$5:B$7=F466)</f>
        <v>0</v>
      </c>
      <c r="Q466" s="69" t="n">
        <f aca="false">SUMPRODUCT('Communication Log'!E$5:E$7=3,'Communication Log'!B$5:B$7=F466)</f>
        <v>0</v>
      </c>
      <c r="R466" s="74"/>
      <c r="S466" s="71"/>
      <c r="T466" s="72" t="s">
        <v>84</v>
      </c>
      <c r="U466" s="73"/>
      <c r="V466" s="73"/>
      <c r="W466" s="64"/>
      <c r="X466" s="72" t="s">
        <v>84</v>
      </c>
      <c r="Y466" s="73"/>
      <c r="Z466" s="74"/>
      <c r="AA466" s="76"/>
      <c r="AB466" s="73"/>
      <c r="AC466" s="73"/>
      <c r="AD466" s="73"/>
    </row>
    <row r="467" customFormat="false" ht="12.95" hidden="false" customHeight="true" outlineLevel="0" collapsed="false">
      <c r="A467" s="59"/>
      <c r="B467" s="60" t="n">
        <f aca="false">RANK(C467,C$4:C$504)</f>
        <v>6</v>
      </c>
      <c r="C467" s="61" t="n">
        <f aca="false">IF(AND(A467&gt;4,A467&lt;7),H467,0)</f>
        <v>0</v>
      </c>
      <c r="D467" s="62" t="str">
        <f aca="false">IF(A467&gt;6,'Sales Stage Names'!B$11,IF(A467&gt;5,'Sales Stage Names'!B$10,IF(A467&gt;4,'Sales Stage Names'!B$9,IF(A467&gt;3,'Sales Stage Names'!B$8,IF(A467&gt;2,'Sales Stage Names'!B$7,IF(A467&gt;1,'Sales Stage Names'!B$6,IF(A467&gt;0,'Sales Stage Names'!B$5,IF(A467="",'Sales Stage Names'!B$2,IF(A467&gt;-1,'Sales Stage Names'!B$4,'Sales Stage Names'!B$3)))))))))</f>
        <v>Not Assigned</v>
      </c>
      <c r="E467" s="63" t="str">
        <f aca="false">IF(A467&gt;6,"Customer",IF(A467&gt;1,"Target",IF(A467="","T",IF(A467&gt;0,"Dormant","Disqualified"))))</f>
        <v>T</v>
      </c>
      <c r="F467" s="64"/>
      <c r="G467" s="65" t="str">
        <f aca="false">IF((R467&lt;Dashboard!$M$1),"Yes","No")</f>
        <v>Yes</v>
      </c>
      <c r="H467" s="61" t="n">
        <f aca="false">I467/100*J467</f>
        <v>0</v>
      </c>
      <c r="I467" s="59"/>
      <c r="J467" s="61" t="n">
        <f aca="false">K467*L467</f>
        <v>0</v>
      </c>
      <c r="K467" s="66"/>
      <c r="L467" s="67"/>
      <c r="M467" s="59"/>
      <c r="N467" s="68"/>
      <c r="O467" s="69" t="n">
        <f aca="false">SUMPRODUCT('Communication Log'!E$5:E$7=1,'Communication Log'!B$5:B$7=F467)</f>
        <v>0</v>
      </c>
      <c r="P467" s="69" t="n">
        <f aca="false">SUMPRODUCT('Communication Log'!E$5:E$7=2,'Communication Log'!B$5:B$7=F467)</f>
        <v>0</v>
      </c>
      <c r="Q467" s="69" t="n">
        <f aca="false">SUMPRODUCT('Communication Log'!E$5:E$7=3,'Communication Log'!B$5:B$7=F467)</f>
        <v>0</v>
      </c>
      <c r="R467" s="74"/>
      <c r="S467" s="71"/>
      <c r="T467" s="72" t="s">
        <v>84</v>
      </c>
      <c r="U467" s="73"/>
      <c r="V467" s="73"/>
      <c r="W467" s="64"/>
      <c r="X467" s="72" t="s">
        <v>84</v>
      </c>
      <c r="Y467" s="73"/>
      <c r="Z467" s="74"/>
      <c r="AA467" s="76"/>
      <c r="AB467" s="73"/>
      <c r="AC467" s="73"/>
      <c r="AD467" s="73"/>
    </row>
    <row r="468" customFormat="false" ht="12.95" hidden="false" customHeight="true" outlineLevel="0" collapsed="false">
      <c r="A468" s="59"/>
      <c r="B468" s="60" t="n">
        <f aca="false">RANK(C468,C$4:C$504)</f>
        <v>6</v>
      </c>
      <c r="C468" s="61" t="n">
        <f aca="false">IF(AND(A468&gt;4,A468&lt;7),H468,0)</f>
        <v>0</v>
      </c>
      <c r="D468" s="62" t="str">
        <f aca="false">IF(A468&gt;6,'Sales Stage Names'!B$11,IF(A468&gt;5,'Sales Stage Names'!B$10,IF(A468&gt;4,'Sales Stage Names'!B$9,IF(A468&gt;3,'Sales Stage Names'!B$8,IF(A468&gt;2,'Sales Stage Names'!B$7,IF(A468&gt;1,'Sales Stage Names'!B$6,IF(A468&gt;0,'Sales Stage Names'!B$5,IF(A468="",'Sales Stage Names'!B$2,IF(A468&gt;-1,'Sales Stage Names'!B$4,'Sales Stage Names'!B$3)))))))))</f>
        <v>Not Assigned</v>
      </c>
      <c r="E468" s="63" t="str">
        <f aca="false">IF(A468&gt;6,"Customer",IF(A468&gt;1,"Target",IF(A468="","T",IF(A468&gt;0,"Dormant","Disqualified"))))</f>
        <v>T</v>
      </c>
      <c r="F468" s="64"/>
      <c r="G468" s="65" t="str">
        <f aca="false">IF((R468&lt;Dashboard!$M$1),"Yes","No")</f>
        <v>Yes</v>
      </c>
      <c r="H468" s="61" t="n">
        <f aca="false">I468/100*J468</f>
        <v>0</v>
      </c>
      <c r="I468" s="59"/>
      <c r="J468" s="61" t="n">
        <f aca="false">K468*L468</f>
        <v>0</v>
      </c>
      <c r="K468" s="66"/>
      <c r="L468" s="67"/>
      <c r="M468" s="59"/>
      <c r="N468" s="68"/>
      <c r="O468" s="69" t="n">
        <f aca="false">SUMPRODUCT('Communication Log'!E$5:E$7=1,'Communication Log'!B$5:B$7=F468)</f>
        <v>0</v>
      </c>
      <c r="P468" s="69" t="n">
        <f aca="false">SUMPRODUCT('Communication Log'!E$5:E$7=2,'Communication Log'!B$5:B$7=F468)</f>
        <v>0</v>
      </c>
      <c r="Q468" s="69" t="n">
        <f aca="false">SUMPRODUCT('Communication Log'!E$5:E$7=3,'Communication Log'!B$5:B$7=F468)</f>
        <v>0</v>
      </c>
      <c r="R468" s="74"/>
      <c r="S468" s="71"/>
      <c r="T468" s="72" t="s">
        <v>84</v>
      </c>
      <c r="U468" s="73"/>
      <c r="V468" s="73"/>
      <c r="W468" s="64"/>
      <c r="X468" s="72" t="s">
        <v>84</v>
      </c>
      <c r="Y468" s="73"/>
      <c r="Z468" s="74"/>
      <c r="AA468" s="76"/>
      <c r="AB468" s="73"/>
      <c r="AC468" s="73"/>
      <c r="AD468" s="73"/>
    </row>
    <row r="469" customFormat="false" ht="12.95" hidden="false" customHeight="true" outlineLevel="0" collapsed="false">
      <c r="A469" s="59"/>
      <c r="B469" s="60" t="n">
        <f aca="false">RANK(C469,C$4:C$504)</f>
        <v>6</v>
      </c>
      <c r="C469" s="61" t="n">
        <f aca="false">IF(AND(A469&gt;4,A469&lt;7),H469,0)</f>
        <v>0</v>
      </c>
      <c r="D469" s="62" t="str">
        <f aca="false">IF(A469&gt;6,'Sales Stage Names'!B$11,IF(A469&gt;5,'Sales Stage Names'!B$10,IF(A469&gt;4,'Sales Stage Names'!B$9,IF(A469&gt;3,'Sales Stage Names'!B$8,IF(A469&gt;2,'Sales Stage Names'!B$7,IF(A469&gt;1,'Sales Stage Names'!B$6,IF(A469&gt;0,'Sales Stage Names'!B$5,IF(A469="",'Sales Stage Names'!B$2,IF(A469&gt;-1,'Sales Stage Names'!B$4,'Sales Stage Names'!B$3)))))))))</f>
        <v>Not Assigned</v>
      </c>
      <c r="E469" s="63" t="str">
        <f aca="false">IF(A469&gt;6,"Customer",IF(A469&gt;1,"Target",IF(A469="","T",IF(A469&gt;0,"Dormant","Disqualified"))))</f>
        <v>T</v>
      </c>
      <c r="F469" s="64"/>
      <c r="G469" s="65" t="str">
        <f aca="false">IF((R469&lt;Dashboard!$M$1),"Yes","No")</f>
        <v>Yes</v>
      </c>
      <c r="H469" s="61" t="n">
        <f aca="false">I469/100*J469</f>
        <v>0</v>
      </c>
      <c r="I469" s="59"/>
      <c r="J469" s="61" t="n">
        <f aca="false">K469*L469</f>
        <v>0</v>
      </c>
      <c r="K469" s="66"/>
      <c r="L469" s="67"/>
      <c r="M469" s="59"/>
      <c r="N469" s="68"/>
      <c r="O469" s="69" t="n">
        <f aca="false">SUMPRODUCT('Communication Log'!E$5:E$7=1,'Communication Log'!B$5:B$7=F469)</f>
        <v>0</v>
      </c>
      <c r="P469" s="69" t="n">
        <f aca="false">SUMPRODUCT('Communication Log'!E$5:E$7=2,'Communication Log'!B$5:B$7=F469)</f>
        <v>0</v>
      </c>
      <c r="Q469" s="69" t="n">
        <f aca="false">SUMPRODUCT('Communication Log'!E$5:E$7=3,'Communication Log'!B$5:B$7=F469)</f>
        <v>0</v>
      </c>
      <c r="R469" s="74"/>
      <c r="S469" s="71"/>
      <c r="T469" s="72" t="s">
        <v>84</v>
      </c>
      <c r="U469" s="73"/>
      <c r="V469" s="73"/>
      <c r="W469" s="64"/>
      <c r="X469" s="72" t="s">
        <v>84</v>
      </c>
      <c r="Y469" s="73"/>
      <c r="Z469" s="74"/>
      <c r="AA469" s="76"/>
      <c r="AB469" s="73"/>
      <c r="AC469" s="73"/>
      <c r="AD469" s="73"/>
    </row>
    <row r="470" customFormat="false" ht="12.95" hidden="false" customHeight="true" outlineLevel="0" collapsed="false">
      <c r="A470" s="59"/>
      <c r="B470" s="60" t="n">
        <f aca="false">RANK(C470,C$4:C$504)</f>
        <v>6</v>
      </c>
      <c r="C470" s="61" t="n">
        <f aca="false">IF(AND(A470&gt;4,A470&lt;7),H470,0)</f>
        <v>0</v>
      </c>
      <c r="D470" s="62" t="str">
        <f aca="false">IF(A470&gt;6,'Sales Stage Names'!B$11,IF(A470&gt;5,'Sales Stage Names'!B$10,IF(A470&gt;4,'Sales Stage Names'!B$9,IF(A470&gt;3,'Sales Stage Names'!B$8,IF(A470&gt;2,'Sales Stage Names'!B$7,IF(A470&gt;1,'Sales Stage Names'!B$6,IF(A470&gt;0,'Sales Stage Names'!B$5,IF(A470="",'Sales Stage Names'!B$2,IF(A470&gt;-1,'Sales Stage Names'!B$4,'Sales Stage Names'!B$3)))))))))</f>
        <v>Not Assigned</v>
      </c>
      <c r="E470" s="63" t="str">
        <f aca="false">IF(A470&gt;6,"Customer",IF(A470&gt;1,"Target",IF(A470="","T",IF(A470&gt;0,"Dormant","Disqualified"))))</f>
        <v>T</v>
      </c>
      <c r="F470" s="64"/>
      <c r="G470" s="65" t="str">
        <f aca="false">IF((R470&lt;Dashboard!$M$1),"Yes","No")</f>
        <v>Yes</v>
      </c>
      <c r="H470" s="61" t="n">
        <f aca="false">I470/100*J470</f>
        <v>0</v>
      </c>
      <c r="I470" s="59"/>
      <c r="J470" s="61" t="n">
        <f aca="false">K470*L470</f>
        <v>0</v>
      </c>
      <c r="K470" s="66"/>
      <c r="L470" s="67"/>
      <c r="M470" s="59"/>
      <c r="N470" s="68"/>
      <c r="O470" s="69" t="n">
        <f aca="false">SUMPRODUCT('Communication Log'!E$5:E$7=1,'Communication Log'!B$5:B$7=F470)</f>
        <v>0</v>
      </c>
      <c r="P470" s="69" t="n">
        <f aca="false">SUMPRODUCT('Communication Log'!E$5:E$7=2,'Communication Log'!B$5:B$7=F470)</f>
        <v>0</v>
      </c>
      <c r="Q470" s="69" t="n">
        <f aca="false">SUMPRODUCT('Communication Log'!E$5:E$7=3,'Communication Log'!B$5:B$7=F470)</f>
        <v>0</v>
      </c>
      <c r="R470" s="74"/>
      <c r="S470" s="71"/>
      <c r="T470" s="72" t="s">
        <v>84</v>
      </c>
      <c r="U470" s="73"/>
      <c r="V470" s="73"/>
      <c r="W470" s="64"/>
      <c r="X470" s="72" t="s">
        <v>84</v>
      </c>
      <c r="Y470" s="73"/>
      <c r="Z470" s="74"/>
      <c r="AA470" s="76"/>
      <c r="AB470" s="73"/>
      <c r="AC470" s="73"/>
      <c r="AD470" s="73"/>
    </row>
    <row r="471" customFormat="false" ht="12.95" hidden="false" customHeight="true" outlineLevel="0" collapsed="false">
      <c r="A471" s="59"/>
      <c r="B471" s="60" t="n">
        <f aca="false">RANK(C471,C$4:C$504)</f>
        <v>6</v>
      </c>
      <c r="C471" s="61" t="n">
        <f aca="false">IF(AND(A471&gt;4,A471&lt;7),H471,0)</f>
        <v>0</v>
      </c>
      <c r="D471" s="62" t="str">
        <f aca="false">IF(A471&gt;6,'Sales Stage Names'!B$11,IF(A471&gt;5,'Sales Stage Names'!B$10,IF(A471&gt;4,'Sales Stage Names'!B$9,IF(A471&gt;3,'Sales Stage Names'!B$8,IF(A471&gt;2,'Sales Stage Names'!B$7,IF(A471&gt;1,'Sales Stage Names'!B$6,IF(A471&gt;0,'Sales Stage Names'!B$5,IF(A471="",'Sales Stage Names'!B$2,IF(A471&gt;-1,'Sales Stage Names'!B$4,'Sales Stage Names'!B$3)))))))))</f>
        <v>Not Assigned</v>
      </c>
      <c r="E471" s="63" t="str">
        <f aca="false">IF(A471&gt;6,"Customer",IF(A471&gt;1,"Target",IF(A471="","T",IF(A471&gt;0,"Dormant","Disqualified"))))</f>
        <v>T</v>
      </c>
      <c r="F471" s="64"/>
      <c r="G471" s="65" t="str">
        <f aca="false">IF((R471&lt;Dashboard!$M$1),"Yes","No")</f>
        <v>Yes</v>
      </c>
      <c r="H471" s="61" t="n">
        <f aca="false">I471/100*J471</f>
        <v>0</v>
      </c>
      <c r="I471" s="59"/>
      <c r="J471" s="61" t="n">
        <f aca="false">K471*L471</f>
        <v>0</v>
      </c>
      <c r="K471" s="66"/>
      <c r="L471" s="67"/>
      <c r="M471" s="59"/>
      <c r="N471" s="68"/>
      <c r="O471" s="69" t="n">
        <f aca="false">SUMPRODUCT('Communication Log'!E$5:E$7=1,'Communication Log'!B$5:B$7=F471)</f>
        <v>0</v>
      </c>
      <c r="P471" s="69" t="n">
        <f aca="false">SUMPRODUCT('Communication Log'!E$5:E$7=2,'Communication Log'!B$5:B$7=F471)</f>
        <v>0</v>
      </c>
      <c r="Q471" s="69" t="n">
        <f aca="false">SUMPRODUCT('Communication Log'!E$5:E$7=3,'Communication Log'!B$5:B$7=F471)</f>
        <v>0</v>
      </c>
      <c r="R471" s="74"/>
      <c r="S471" s="71"/>
      <c r="T471" s="72" t="s">
        <v>84</v>
      </c>
      <c r="U471" s="73"/>
      <c r="V471" s="73"/>
      <c r="W471" s="64"/>
      <c r="X471" s="72" t="s">
        <v>84</v>
      </c>
      <c r="Y471" s="73"/>
      <c r="Z471" s="74"/>
      <c r="AA471" s="76"/>
      <c r="AB471" s="73"/>
      <c r="AC471" s="73"/>
      <c r="AD471" s="73"/>
    </row>
    <row r="472" customFormat="false" ht="12.95" hidden="false" customHeight="true" outlineLevel="0" collapsed="false">
      <c r="A472" s="59"/>
      <c r="B472" s="60" t="n">
        <f aca="false">RANK(C472,C$4:C$504)</f>
        <v>6</v>
      </c>
      <c r="C472" s="61" t="n">
        <f aca="false">IF(AND(A472&gt;4,A472&lt;7),H472,0)</f>
        <v>0</v>
      </c>
      <c r="D472" s="62" t="str">
        <f aca="false">IF(A472&gt;6,'Sales Stage Names'!B$11,IF(A472&gt;5,'Sales Stage Names'!B$10,IF(A472&gt;4,'Sales Stage Names'!B$9,IF(A472&gt;3,'Sales Stage Names'!B$8,IF(A472&gt;2,'Sales Stage Names'!B$7,IF(A472&gt;1,'Sales Stage Names'!B$6,IF(A472&gt;0,'Sales Stage Names'!B$5,IF(A472="",'Sales Stage Names'!B$2,IF(A472&gt;-1,'Sales Stage Names'!B$4,'Sales Stage Names'!B$3)))))))))</f>
        <v>Not Assigned</v>
      </c>
      <c r="E472" s="63" t="str">
        <f aca="false">IF(A472&gt;6,"Customer",IF(A472&gt;1,"Target",IF(A472="","T",IF(A472&gt;0,"Dormant","Disqualified"))))</f>
        <v>T</v>
      </c>
      <c r="F472" s="64"/>
      <c r="G472" s="65" t="str">
        <f aca="false">IF((R472&lt;Dashboard!$M$1),"Yes","No")</f>
        <v>Yes</v>
      </c>
      <c r="H472" s="61" t="n">
        <f aca="false">I472/100*J472</f>
        <v>0</v>
      </c>
      <c r="I472" s="59"/>
      <c r="J472" s="61" t="n">
        <f aca="false">K472*L472</f>
        <v>0</v>
      </c>
      <c r="K472" s="66"/>
      <c r="L472" s="67"/>
      <c r="M472" s="59"/>
      <c r="N472" s="68"/>
      <c r="O472" s="69" t="n">
        <f aca="false">SUMPRODUCT('Communication Log'!E$5:E$7=1,'Communication Log'!B$5:B$7=F472)</f>
        <v>0</v>
      </c>
      <c r="P472" s="69" t="n">
        <f aca="false">SUMPRODUCT('Communication Log'!E$5:E$7=2,'Communication Log'!B$5:B$7=F472)</f>
        <v>0</v>
      </c>
      <c r="Q472" s="69" t="n">
        <f aca="false">SUMPRODUCT('Communication Log'!E$5:E$7=3,'Communication Log'!B$5:B$7=F472)</f>
        <v>0</v>
      </c>
      <c r="R472" s="74"/>
      <c r="S472" s="71"/>
      <c r="T472" s="72" t="s">
        <v>84</v>
      </c>
      <c r="U472" s="73"/>
      <c r="V472" s="73"/>
      <c r="W472" s="64"/>
      <c r="X472" s="72" t="s">
        <v>84</v>
      </c>
      <c r="Y472" s="73"/>
      <c r="Z472" s="74"/>
      <c r="AA472" s="76"/>
      <c r="AB472" s="73"/>
      <c r="AC472" s="73"/>
      <c r="AD472" s="73"/>
    </row>
    <row r="473" customFormat="false" ht="12.95" hidden="false" customHeight="true" outlineLevel="0" collapsed="false">
      <c r="A473" s="59"/>
      <c r="B473" s="60" t="n">
        <f aca="false">RANK(C473,C$4:C$504)</f>
        <v>6</v>
      </c>
      <c r="C473" s="61" t="n">
        <f aca="false">IF(AND(A473&gt;4,A473&lt;7),H473,0)</f>
        <v>0</v>
      </c>
      <c r="D473" s="62" t="str">
        <f aca="false">IF(A473&gt;6,'Sales Stage Names'!B$11,IF(A473&gt;5,'Sales Stage Names'!B$10,IF(A473&gt;4,'Sales Stage Names'!B$9,IF(A473&gt;3,'Sales Stage Names'!B$8,IF(A473&gt;2,'Sales Stage Names'!B$7,IF(A473&gt;1,'Sales Stage Names'!B$6,IF(A473&gt;0,'Sales Stage Names'!B$5,IF(A473="",'Sales Stage Names'!B$2,IF(A473&gt;-1,'Sales Stage Names'!B$4,'Sales Stage Names'!B$3)))))))))</f>
        <v>Not Assigned</v>
      </c>
      <c r="E473" s="63" t="str">
        <f aca="false">IF(A473&gt;6,"Customer",IF(A473&gt;1,"Target",IF(A473="","T",IF(A473&gt;0,"Dormant","Disqualified"))))</f>
        <v>T</v>
      </c>
      <c r="F473" s="64"/>
      <c r="G473" s="65" t="str">
        <f aca="false">IF((R473&lt;Dashboard!$M$1),"Yes","No")</f>
        <v>Yes</v>
      </c>
      <c r="H473" s="61" t="n">
        <f aca="false">I473/100*J473</f>
        <v>0</v>
      </c>
      <c r="I473" s="59"/>
      <c r="J473" s="61" t="n">
        <f aca="false">K473*L473</f>
        <v>0</v>
      </c>
      <c r="K473" s="66"/>
      <c r="L473" s="67"/>
      <c r="M473" s="59"/>
      <c r="N473" s="68"/>
      <c r="O473" s="69" t="n">
        <f aca="false">SUMPRODUCT('Communication Log'!E$5:E$7=1,'Communication Log'!B$5:B$7=F473)</f>
        <v>0</v>
      </c>
      <c r="P473" s="69" t="n">
        <f aca="false">SUMPRODUCT('Communication Log'!E$5:E$7=2,'Communication Log'!B$5:B$7=F473)</f>
        <v>0</v>
      </c>
      <c r="Q473" s="69" t="n">
        <f aca="false">SUMPRODUCT('Communication Log'!E$5:E$7=3,'Communication Log'!B$5:B$7=F473)</f>
        <v>0</v>
      </c>
      <c r="R473" s="74"/>
      <c r="S473" s="71"/>
      <c r="T473" s="72" t="s">
        <v>84</v>
      </c>
      <c r="U473" s="73"/>
      <c r="V473" s="73"/>
      <c r="W473" s="64"/>
      <c r="X473" s="72" t="s">
        <v>84</v>
      </c>
      <c r="Y473" s="73"/>
      <c r="Z473" s="74"/>
      <c r="AA473" s="76"/>
      <c r="AB473" s="73"/>
      <c r="AC473" s="73"/>
      <c r="AD473" s="73"/>
    </row>
    <row r="474" customFormat="false" ht="12.95" hidden="false" customHeight="true" outlineLevel="0" collapsed="false">
      <c r="A474" s="59"/>
      <c r="B474" s="60" t="n">
        <f aca="false">RANK(C474,C$4:C$504)</f>
        <v>6</v>
      </c>
      <c r="C474" s="61" t="n">
        <f aca="false">IF(AND(A474&gt;4,A474&lt;7),H474,0)</f>
        <v>0</v>
      </c>
      <c r="D474" s="62" t="str">
        <f aca="false">IF(A474&gt;6,'Sales Stage Names'!B$11,IF(A474&gt;5,'Sales Stage Names'!B$10,IF(A474&gt;4,'Sales Stage Names'!B$9,IF(A474&gt;3,'Sales Stage Names'!B$8,IF(A474&gt;2,'Sales Stage Names'!B$7,IF(A474&gt;1,'Sales Stage Names'!B$6,IF(A474&gt;0,'Sales Stage Names'!B$5,IF(A474="",'Sales Stage Names'!B$2,IF(A474&gt;-1,'Sales Stage Names'!B$4,'Sales Stage Names'!B$3)))))))))</f>
        <v>Not Assigned</v>
      </c>
      <c r="E474" s="63" t="str">
        <f aca="false">IF(A474&gt;6,"Customer",IF(A474&gt;1,"Target",IF(A474="","T",IF(A474&gt;0,"Dormant","Disqualified"))))</f>
        <v>T</v>
      </c>
      <c r="F474" s="64"/>
      <c r="G474" s="65" t="str">
        <f aca="false">IF((R474&lt;Dashboard!$M$1),"Yes","No")</f>
        <v>Yes</v>
      </c>
      <c r="H474" s="61" t="n">
        <f aca="false">I474/100*J474</f>
        <v>0</v>
      </c>
      <c r="I474" s="59"/>
      <c r="J474" s="61" t="n">
        <f aca="false">K474*L474</f>
        <v>0</v>
      </c>
      <c r="K474" s="66"/>
      <c r="L474" s="67"/>
      <c r="M474" s="59"/>
      <c r="N474" s="68"/>
      <c r="O474" s="69" t="n">
        <f aca="false">SUMPRODUCT('Communication Log'!E$5:E$7=1,'Communication Log'!B$5:B$7=F474)</f>
        <v>0</v>
      </c>
      <c r="P474" s="69" t="n">
        <f aca="false">SUMPRODUCT('Communication Log'!E$5:E$7=2,'Communication Log'!B$5:B$7=F474)</f>
        <v>0</v>
      </c>
      <c r="Q474" s="69" t="n">
        <f aca="false">SUMPRODUCT('Communication Log'!E$5:E$7=3,'Communication Log'!B$5:B$7=F474)</f>
        <v>0</v>
      </c>
      <c r="R474" s="74"/>
      <c r="S474" s="71"/>
      <c r="T474" s="72" t="s">
        <v>84</v>
      </c>
      <c r="U474" s="73"/>
      <c r="V474" s="73"/>
      <c r="W474" s="64"/>
      <c r="X474" s="72" t="s">
        <v>84</v>
      </c>
      <c r="Y474" s="73"/>
      <c r="Z474" s="74"/>
      <c r="AA474" s="76"/>
      <c r="AB474" s="73"/>
      <c r="AC474" s="73"/>
      <c r="AD474" s="73"/>
    </row>
    <row r="475" customFormat="false" ht="12.95" hidden="false" customHeight="true" outlineLevel="0" collapsed="false">
      <c r="A475" s="59"/>
      <c r="B475" s="60" t="n">
        <f aca="false">RANK(C475,C$4:C$504)</f>
        <v>6</v>
      </c>
      <c r="C475" s="61" t="n">
        <f aca="false">IF(AND(A475&gt;4,A475&lt;7),H475,0)</f>
        <v>0</v>
      </c>
      <c r="D475" s="62" t="str">
        <f aca="false">IF(A475&gt;6,'Sales Stage Names'!B$11,IF(A475&gt;5,'Sales Stage Names'!B$10,IF(A475&gt;4,'Sales Stage Names'!B$9,IF(A475&gt;3,'Sales Stage Names'!B$8,IF(A475&gt;2,'Sales Stage Names'!B$7,IF(A475&gt;1,'Sales Stage Names'!B$6,IF(A475&gt;0,'Sales Stage Names'!B$5,IF(A475="",'Sales Stage Names'!B$2,IF(A475&gt;-1,'Sales Stage Names'!B$4,'Sales Stage Names'!B$3)))))))))</f>
        <v>Not Assigned</v>
      </c>
      <c r="E475" s="63" t="str">
        <f aca="false">IF(A475&gt;6,"Customer",IF(A475&gt;1,"Target",IF(A475="","T",IF(A475&gt;0,"Dormant","Disqualified"))))</f>
        <v>T</v>
      </c>
      <c r="F475" s="64"/>
      <c r="G475" s="65" t="str">
        <f aca="false">IF((R475&lt;Dashboard!$M$1),"Yes","No")</f>
        <v>Yes</v>
      </c>
      <c r="H475" s="61" t="n">
        <f aca="false">I475/100*J475</f>
        <v>0</v>
      </c>
      <c r="I475" s="59"/>
      <c r="J475" s="61" t="n">
        <f aca="false">K475*L475</f>
        <v>0</v>
      </c>
      <c r="K475" s="66"/>
      <c r="L475" s="67"/>
      <c r="M475" s="59"/>
      <c r="N475" s="68"/>
      <c r="O475" s="69" t="n">
        <f aca="false">SUMPRODUCT('Communication Log'!E$5:E$7=1,'Communication Log'!B$5:B$7=F475)</f>
        <v>0</v>
      </c>
      <c r="P475" s="69" t="n">
        <f aca="false">SUMPRODUCT('Communication Log'!E$5:E$7=2,'Communication Log'!B$5:B$7=F475)</f>
        <v>0</v>
      </c>
      <c r="Q475" s="69" t="n">
        <f aca="false">SUMPRODUCT('Communication Log'!E$5:E$7=3,'Communication Log'!B$5:B$7=F475)</f>
        <v>0</v>
      </c>
      <c r="R475" s="74"/>
      <c r="S475" s="71"/>
      <c r="T475" s="72" t="s">
        <v>84</v>
      </c>
      <c r="U475" s="73"/>
      <c r="V475" s="73"/>
      <c r="W475" s="64"/>
      <c r="X475" s="72" t="s">
        <v>84</v>
      </c>
      <c r="Y475" s="73"/>
      <c r="Z475" s="74"/>
      <c r="AA475" s="76"/>
      <c r="AB475" s="73"/>
      <c r="AC475" s="73"/>
      <c r="AD475" s="73"/>
    </row>
    <row r="476" customFormat="false" ht="12.95" hidden="false" customHeight="true" outlineLevel="0" collapsed="false">
      <c r="A476" s="59"/>
      <c r="B476" s="60" t="n">
        <f aca="false">RANK(C476,C$4:C$504)</f>
        <v>6</v>
      </c>
      <c r="C476" s="61" t="n">
        <f aca="false">IF(AND(A476&gt;4,A476&lt;7),H476,0)</f>
        <v>0</v>
      </c>
      <c r="D476" s="62" t="str">
        <f aca="false">IF(A476&gt;6,'Sales Stage Names'!B$11,IF(A476&gt;5,'Sales Stage Names'!B$10,IF(A476&gt;4,'Sales Stage Names'!B$9,IF(A476&gt;3,'Sales Stage Names'!B$8,IF(A476&gt;2,'Sales Stage Names'!B$7,IF(A476&gt;1,'Sales Stage Names'!B$6,IF(A476&gt;0,'Sales Stage Names'!B$5,IF(A476="",'Sales Stage Names'!B$2,IF(A476&gt;-1,'Sales Stage Names'!B$4,'Sales Stage Names'!B$3)))))))))</f>
        <v>Not Assigned</v>
      </c>
      <c r="E476" s="63" t="str">
        <f aca="false">IF(A476&gt;6,"Customer",IF(A476&gt;1,"Target",IF(A476="","T",IF(A476&gt;0,"Dormant","Disqualified"))))</f>
        <v>T</v>
      </c>
      <c r="F476" s="64"/>
      <c r="G476" s="65" t="str">
        <f aca="false">IF((R476&lt;Dashboard!$M$1),"Yes","No")</f>
        <v>Yes</v>
      </c>
      <c r="H476" s="61" t="n">
        <f aca="false">I476/100*J476</f>
        <v>0</v>
      </c>
      <c r="I476" s="59"/>
      <c r="J476" s="61" t="n">
        <f aca="false">K476*L476</f>
        <v>0</v>
      </c>
      <c r="K476" s="66"/>
      <c r="L476" s="67"/>
      <c r="M476" s="59"/>
      <c r="N476" s="68"/>
      <c r="O476" s="69" t="n">
        <f aca="false">SUMPRODUCT('Communication Log'!E$5:E$7=1,'Communication Log'!B$5:B$7=F476)</f>
        <v>0</v>
      </c>
      <c r="P476" s="69" t="n">
        <f aca="false">SUMPRODUCT('Communication Log'!E$5:E$7=2,'Communication Log'!B$5:B$7=F476)</f>
        <v>0</v>
      </c>
      <c r="Q476" s="69" t="n">
        <f aca="false">SUMPRODUCT('Communication Log'!E$5:E$7=3,'Communication Log'!B$5:B$7=F476)</f>
        <v>0</v>
      </c>
      <c r="R476" s="74"/>
      <c r="S476" s="71"/>
      <c r="T476" s="72" t="s">
        <v>84</v>
      </c>
      <c r="U476" s="73"/>
      <c r="V476" s="73"/>
      <c r="W476" s="64"/>
      <c r="X476" s="72" t="s">
        <v>84</v>
      </c>
      <c r="Y476" s="73"/>
      <c r="Z476" s="74"/>
      <c r="AA476" s="76"/>
      <c r="AB476" s="73"/>
      <c r="AC476" s="73"/>
      <c r="AD476" s="73"/>
    </row>
    <row r="477" customFormat="false" ht="12.95" hidden="false" customHeight="true" outlineLevel="0" collapsed="false">
      <c r="A477" s="59"/>
      <c r="B477" s="60" t="n">
        <f aca="false">RANK(C477,C$4:C$504)</f>
        <v>6</v>
      </c>
      <c r="C477" s="61" t="n">
        <f aca="false">IF(AND(A477&gt;4,A477&lt;7),H477,0)</f>
        <v>0</v>
      </c>
      <c r="D477" s="62" t="str">
        <f aca="false">IF(A477&gt;6,'Sales Stage Names'!B$11,IF(A477&gt;5,'Sales Stage Names'!B$10,IF(A477&gt;4,'Sales Stage Names'!B$9,IF(A477&gt;3,'Sales Stage Names'!B$8,IF(A477&gt;2,'Sales Stage Names'!B$7,IF(A477&gt;1,'Sales Stage Names'!B$6,IF(A477&gt;0,'Sales Stage Names'!B$5,IF(A477="",'Sales Stage Names'!B$2,IF(A477&gt;-1,'Sales Stage Names'!B$4,'Sales Stage Names'!B$3)))))))))</f>
        <v>Not Assigned</v>
      </c>
      <c r="E477" s="63" t="str">
        <f aca="false">IF(A477&gt;6,"Customer",IF(A477&gt;1,"Target",IF(A477="","T",IF(A477&gt;0,"Dormant","Disqualified"))))</f>
        <v>T</v>
      </c>
      <c r="F477" s="64"/>
      <c r="G477" s="65" t="str">
        <f aca="false">IF((R477&lt;Dashboard!$M$1),"Yes","No")</f>
        <v>Yes</v>
      </c>
      <c r="H477" s="61" t="n">
        <f aca="false">I477/100*J477</f>
        <v>0</v>
      </c>
      <c r="I477" s="59"/>
      <c r="J477" s="61" t="n">
        <f aca="false">K477*L477</f>
        <v>0</v>
      </c>
      <c r="K477" s="66"/>
      <c r="L477" s="67"/>
      <c r="M477" s="59"/>
      <c r="N477" s="68"/>
      <c r="O477" s="69" t="n">
        <f aca="false">SUMPRODUCT('Communication Log'!E$5:E$7=1,'Communication Log'!B$5:B$7=F477)</f>
        <v>0</v>
      </c>
      <c r="P477" s="69" t="n">
        <f aca="false">SUMPRODUCT('Communication Log'!E$5:E$7=2,'Communication Log'!B$5:B$7=F477)</f>
        <v>0</v>
      </c>
      <c r="Q477" s="69" t="n">
        <f aca="false">SUMPRODUCT('Communication Log'!E$5:E$7=3,'Communication Log'!B$5:B$7=F477)</f>
        <v>0</v>
      </c>
      <c r="R477" s="74"/>
      <c r="S477" s="71"/>
      <c r="T477" s="72" t="s">
        <v>84</v>
      </c>
      <c r="U477" s="73"/>
      <c r="V477" s="73"/>
      <c r="W477" s="64"/>
      <c r="X477" s="72" t="s">
        <v>84</v>
      </c>
      <c r="Y477" s="73"/>
      <c r="Z477" s="74"/>
      <c r="AA477" s="76"/>
      <c r="AB477" s="73"/>
      <c r="AC477" s="73"/>
      <c r="AD477" s="73"/>
    </row>
    <row r="478" customFormat="false" ht="12.95" hidden="false" customHeight="true" outlineLevel="0" collapsed="false">
      <c r="A478" s="59"/>
      <c r="B478" s="60" t="n">
        <f aca="false">RANK(C478,C$4:C$504)</f>
        <v>6</v>
      </c>
      <c r="C478" s="61" t="n">
        <f aca="false">IF(AND(A478&gt;4,A478&lt;7),H478,0)</f>
        <v>0</v>
      </c>
      <c r="D478" s="62" t="str">
        <f aca="false">IF(A478&gt;6,'Sales Stage Names'!B$11,IF(A478&gt;5,'Sales Stage Names'!B$10,IF(A478&gt;4,'Sales Stage Names'!B$9,IF(A478&gt;3,'Sales Stage Names'!B$8,IF(A478&gt;2,'Sales Stage Names'!B$7,IF(A478&gt;1,'Sales Stage Names'!B$6,IF(A478&gt;0,'Sales Stage Names'!B$5,IF(A478="",'Sales Stage Names'!B$2,IF(A478&gt;-1,'Sales Stage Names'!B$4,'Sales Stage Names'!B$3)))))))))</f>
        <v>Not Assigned</v>
      </c>
      <c r="E478" s="63" t="str">
        <f aca="false">IF(A478&gt;6,"Customer",IF(A478&gt;1,"Target",IF(A478="","T",IF(A478&gt;0,"Dormant","Disqualified"))))</f>
        <v>T</v>
      </c>
      <c r="F478" s="64"/>
      <c r="G478" s="65" t="str">
        <f aca="false">IF((R478&lt;Dashboard!$M$1),"Yes","No")</f>
        <v>Yes</v>
      </c>
      <c r="H478" s="61" t="n">
        <f aca="false">I478/100*J478</f>
        <v>0</v>
      </c>
      <c r="I478" s="59"/>
      <c r="J478" s="61" t="n">
        <f aca="false">K478*L478</f>
        <v>0</v>
      </c>
      <c r="K478" s="66"/>
      <c r="L478" s="67"/>
      <c r="M478" s="59"/>
      <c r="N478" s="68"/>
      <c r="O478" s="69" t="n">
        <f aca="false">SUMPRODUCT('Communication Log'!E$5:E$7=1,'Communication Log'!B$5:B$7=F478)</f>
        <v>0</v>
      </c>
      <c r="P478" s="69" t="n">
        <f aca="false">SUMPRODUCT('Communication Log'!E$5:E$7=2,'Communication Log'!B$5:B$7=F478)</f>
        <v>0</v>
      </c>
      <c r="Q478" s="69" t="n">
        <f aca="false">SUMPRODUCT('Communication Log'!E$5:E$7=3,'Communication Log'!B$5:B$7=F478)</f>
        <v>0</v>
      </c>
      <c r="R478" s="74"/>
      <c r="S478" s="71"/>
      <c r="T478" s="72" t="s">
        <v>84</v>
      </c>
      <c r="U478" s="73"/>
      <c r="V478" s="73"/>
      <c r="W478" s="64"/>
      <c r="X478" s="72" t="s">
        <v>84</v>
      </c>
      <c r="Y478" s="73"/>
      <c r="Z478" s="74"/>
      <c r="AA478" s="76"/>
      <c r="AB478" s="73"/>
      <c r="AC478" s="73"/>
      <c r="AD478" s="73"/>
    </row>
    <row r="479" customFormat="false" ht="12.95" hidden="false" customHeight="true" outlineLevel="0" collapsed="false">
      <c r="A479" s="59"/>
      <c r="B479" s="60" t="n">
        <f aca="false">RANK(C479,C$4:C$504)</f>
        <v>6</v>
      </c>
      <c r="C479" s="61" t="n">
        <f aca="false">IF(AND(A479&gt;4,A479&lt;7),H479,0)</f>
        <v>0</v>
      </c>
      <c r="D479" s="62" t="str">
        <f aca="false">IF(A479&gt;6,'Sales Stage Names'!B$11,IF(A479&gt;5,'Sales Stage Names'!B$10,IF(A479&gt;4,'Sales Stage Names'!B$9,IF(A479&gt;3,'Sales Stage Names'!B$8,IF(A479&gt;2,'Sales Stage Names'!B$7,IF(A479&gt;1,'Sales Stage Names'!B$6,IF(A479&gt;0,'Sales Stage Names'!B$5,IF(A479="",'Sales Stage Names'!B$2,IF(A479&gt;-1,'Sales Stage Names'!B$4,'Sales Stage Names'!B$3)))))))))</f>
        <v>Not Assigned</v>
      </c>
      <c r="E479" s="63" t="str">
        <f aca="false">IF(A479&gt;6,"Customer",IF(A479&gt;1,"Target",IF(A479="","T",IF(A479&gt;0,"Dormant","Disqualified"))))</f>
        <v>T</v>
      </c>
      <c r="F479" s="64"/>
      <c r="G479" s="65" t="str">
        <f aca="false">IF((R479&lt;Dashboard!$M$1),"Yes","No")</f>
        <v>Yes</v>
      </c>
      <c r="H479" s="61" t="n">
        <f aca="false">I479/100*J479</f>
        <v>0</v>
      </c>
      <c r="I479" s="59"/>
      <c r="J479" s="61" t="n">
        <f aca="false">K479*L479</f>
        <v>0</v>
      </c>
      <c r="K479" s="66"/>
      <c r="L479" s="67"/>
      <c r="M479" s="59"/>
      <c r="N479" s="68"/>
      <c r="O479" s="69" t="n">
        <f aca="false">SUMPRODUCT('Communication Log'!E$5:E$7=1,'Communication Log'!B$5:B$7=F479)</f>
        <v>0</v>
      </c>
      <c r="P479" s="69" t="n">
        <f aca="false">SUMPRODUCT('Communication Log'!E$5:E$7=2,'Communication Log'!B$5:B$7=F479)</f>
        <v>0</v>
      </c>
      <c r="Q479" s="69" t="n">
        <f aca="false">SUMPRODUCT('Communication Log'!E$5:E$7=3,'Communication Log'!B$5:B$7=F479)</f>
        <v>0</v>
      </c>
      <c r="R479" s="74"/>
      <c r="S479" s="71"/>
      <c r="T479" s="72" t="s">
        <v>84</v>
      </c>
      <c r="U479" s="73"/>
      <c r="V479" s="73"/>
      <c r="W479" s="64"/>
      <c r="X479" s="72" t="s">
        <v>84</v>
      </c>
      <c r="Y479" s="73"/>
      <c r="Z479" s="74"/>
      <c r="AA479" s="76"/>
      <c r="AB479" s="73"/>
      <c r="AC479" s="73"/>
      <c r="AD479" s="73"/>
    </row>
    <row r="480" customFormat="false" ht="12.95" hidden="false" customHeight="true" outlineLevel="0" collapsed="false">
      <c r="A480" s="59"/>
      <c r="B480" s="60" t="n">
        <f aca="false">RANK(C480,C$4:C$504)</f>
        <v>6</v>
      </c>
      <c r="C480" s="61" t="n">
        <f aca="false">IF(AND(A480&gt;4,A480&lt;7),H480,0)</f>
        <v>0</v>
      </c>
      <c r="D480" s="62" t="str">
        <f aca="false">IF(A480&gt;6,'Sales Stage Names'!B$11,IF(A480&gt;5,'Sales Stage Names'!B$10,IF(A480&gt;4,'Sales Stage Names'!B$9,IF(A480&gt;3,'Sales Stage Names'!B$8,IF(A480&gt;2,'Sales Stage Names'!B$7,IF(A480&gt;1,'Sales Stage Names'!B$6,IF(A480&gt;0,'Sales Stage Names'!B$5,IF(A480="",'Sales Stage Names'!B$2,IF(A480&gt;-1,'Sales Stage Names'!B$4,'Sales Stage Names'!B$3)))))))))</f>
        <v>Not Assigned</v>
      </c>
      <c r="E480" s="63" t="str">
        <f aca="false">IF(A480&gt;6,"Customer",IF(A480&gt;1,"Target",IF(A480="","T",IF(A480&gt;0,"Dormant","Disqualified"))))</f>
        <v>T</v>
      </c>
      <c r="F480" s="64"/>
      <c r="G480" s="65" t="str">
        <f aca="false">IF((R480&lt;Dashboard!$M$1),"Yes","No")</f>
        <v>Yes</v>
      </c>
      <c r="H480" s="61" t="n">
        <f aca="false">I480/100*J480</f>
        <v>0</v>
      </c>
      <c r="I480" s="59"/>
      <c r="J480" s="61" t="n">
        <f aca="false">K480*L480</f>
        <v>0</v>
      </c>
      <c r="K480" s="66"/>
      <c r="L480" s="67"/>
      <c r="M480" s="59"/>
      <c r="N480" s="68"/>
      <c r="O480" s="69" t="n">
        <f aca="false">SUMPRODUCT('Communication Log'!E$5:E$7=1,'Communication Log'!B$5:B$7=F480)</f>
        <v>0</v>
      </c>
      <c r="P480" s="69" t="n">
        <f aca="false">SUMPRODUCT('Communication Log'!E$5:E$7=2,'Communication Log'!B$5:B$7=F480)</f>
        <v>0</v>
      </c>
      <c r="Q480" s="69" t="n">
        <f aca="false">SUMPRODUCT('Communication Log'!E$5:E$7=3,'Communication Log'!B$5:B$7=F480)</f>
        <v>0</v>
      </c>
      <c r="R480" s="74"/>
      <c r="S480" s="71"/>
      <c r="T480" s="72" t="s">
        <v>84</v>
      </c>
      <c r="U480" s="73"/>
      <c r="V480" s="73"/>
      <c r="W480" s="64"/>
      <c r="X480" s="72" t="s">
        <v>84</v>
      </c>
      <c r="Y480" s="73"/>
      <c r="Z480" s="74"/>
      <c r="AA480" s="76"/>
      <c r="AB480" s="73"/>
      <c r="AC480" s="73"/>
      <c r="AD480" s="73"/>
    </row>
    <row r="481" customFormat="false" ht="12.95" hidden="false" customHeight="true" outlineLevel="0" collapsed="false">
      <c r="A481" s="59"/>
      <c r="B481" s="60" t="n">
        <f aca="false">RANK(C481,C$4:C$504)</f>
        <v>6</v>
      </c>
      <c r="C481" s="61" t="n">
        <f aca="false">IF(AND(A481&gt;4,A481&lt;7),H481,0)</f>
        <v>0</v>
      </c>
      <c r="D481" s="62" t="str">
        <f aca="false">IF(A481&gt;6,'Sales Stage Names'!B$11,IF(A481&gt;5,'Sales Stage Names'!B$10,IF(A481&gt;4,'Sales Stage Names'!B$9,IF(A481&gt;3,'Sales Stage Names'!B$8,IF(A481&gt;2,'Sales Stage Names'!B$7,IF(A481&gt;1,'Sales Stage Names'!B$6,IF(A481&gt;0,'Sales Stage Names'!B$5,IF(A481="",'Sales Stage Names'!B$2,IF(A481&gt;-1,'Sales Stage Names'!B$4,'Sales Stage Names'!B$3)))))))))</f>
        <v>Not Assigned</v>
      </c>
      <c r="E481" s="63" t="str">
        <f aca="false">IF(A481&gt;6,"Customer",IF(A481&gt;1,"Target",IF(A481="","T",IF(A481&gt;0,"Dormant","Disqualified"))))</f>
        <v>T</v>
      </c>
      <c r="F481" s="64"/>
      <c r="G481" s="65" t="str">
        <f aca="false">IF((R481&lt;Dashboard!$M$1),"Yes","No")</f>
        <v>Yes</v>
      </c>
      <c r="H481" s="61" t="n">
        <f aca="false">I481/100*J481</f>
        <v>0</v>
      </c>
      <c r="I481" s="59"/>
      <c r="J481" s="61" t="n">
        <f aca="false">K481*L481</f>
        <v>0</v>
      </c>
      <c r="K481" s="66"/>
      <c r="L481" s="67"/>
      <c r="M481" s="59"/>
      <c r="N481" s="68"/>
      <c r="O481" s="69" t="n">
        <f aca="false">SUMPRODUCT('Communication Log'!E$5:E$7=1,'Communication Log'!B$5:B$7=F481)</f>
        <v>0</v>
      </c>
      <c r="P481" s="69" t="n">
        <f aca="false">SUMPRODUCT('Communication Log'!E$5:E$7=2,'Communication Log'!B$5:B$7=F481)</f>
        <v>0</v>
      </c>
      <c r="Q481" s="69" t="n">
        <f aca="false">SUMPRODUCT('Communication Log'!E$5:E$7=3,'Communication Log'!B$5:B$7=F481)</f>
        <v>0</v>
      </c>
      <c r="R481" s="74"/>
      <c r="S481" s="71"/>
      <c r="T481" s="72" t="s">
        <v>84</v>
      </c>
      <c r="U481" s="73"/>
      <c r="V481" s="73"/>
      <c r="W481" s="64"/>
      <c r="X481" s="72" t="s">
        <v>84</v>
      </c>
      <c r="Y481" s="73"/>
      <c r="Z481" s="74"/>
      <c r="AA481" s="76"/>
      <c r="AB481" s="73"/>
      <c r="AC481" s="73"/>
      <c r="AD481" s="73"/>
    </row>
    <row r="482" customFormat="false" ht="12.95" hidden="false" customHeight="true" outlineLevel="0" collapsed="false">
      <c r="A482" s="59"/>
      <c r="B482" s="60" t="n">
        <f aca="false">RANK(C482,C$4:C$504)</f>
        <v>6</v>
      </c>
      <c r="C482" s="61" t="n">
        <f aca="false">IF(AND(A482&gt;4,A482&lt;7),H482,0)</f>
        <v>0</v>
      </c>
      <c r="D482" s="62" t="str">
        <f aca="false">IF(A482&gt;6,'Sales Stage Names'!B$11,IF(A482&gt;5,'Sales Stage Names'!B$10,IF(A482&gt;4,'Sales Stage Names'!B$9,IF(A482&gt;3,'Sales Stage Names'!B$8,IF(A482&gt;2,'Sales Stage Names'!B$7,IF(A482&gt;1,'Sales Stage Names'!B$6,IF(A482&gt;0,'Sales Stage Names'!B$5,IF(A482="",'Sales Stage Names'!B$2,IF(A482&gt;-1,'Sales Stage Names'!B$4,'Sales Stage Names'!B$3)))))))))</f>
        <v>Not Assigned</v>
      </c>
      <c r="E482" s="63" t="str">
        <f aca="false">IF(A482&gt;6,"Customer",IF(A482&gt;1,"Target",IF(A482="","T",IF(A482&gt;0,"Dormant","Disqualified"))))</f>
        <v>T</v>
      </c>
      <c r="F482" s="64"/>
      <c r="G482" s="65" t="str">
        <f aca="false">IF((R482&lt;Dashboard!$M$1),"Yes","No")</f>
        <v>Yes</v>
      </c>
      <c r="H482" s="61" t="n">
        <f aca="false">I482/100*J482</f>
        <v>0</v>
      </c>
      <c r="I482" s="59"/>
      <c r="J482" s="61" t="n">
        <f aca="false">K482*L482</f>
        <v>0</v>
      </c>
      <c r="K482" s="66"/>
      <c r="L482" s="67"/>
      <c r="M482" s="59"/>
      <c r="N482" s="68"/>
      <c r="O482" s="69" t="n">
        <f aca="false">SUMPRODUCT('Communication Log'!E$5:E$7=1,'Communication Log'!B$5:B$7=F482)</f>
        <v>0</v>
      </c>
      <c r="P482" s="69" t="n">
        <f aca="false">SUMPRODUCT('Communication Log'!E$5:E$7=2,'Communication Log'!B$5:B$7=F482)</f>
        <v>0</v>
      </c>
      <c r="Q482" s="69" t="n">
        <f aca="false">SUMPRODUCT('Communication Log'!E$5:E$7=3,'Communication Log'!B$5:B$7=F482)</f>
        <v>0</v>
      </c>
      <c r="R482" s="74"/>
      <c r="S482" s="71"/>
      <c r="T482" s="72" t="s">
        <v>84</v>
      </c>
      <c r="U482" s="73"/>
      <c r="V482" s="73"/>
      <c r="W482" s="64"/>
      <c r="X482" s="72" t="s">
        <v>84</v>
      </c>
      <c r="Y482" s="73"/>
      <c r="Z482" s="74"/>
      <c r="AA482" s="76"/>
      <c r="AB482" s="73"/>
      <c r="AC482" s="73"/>
      <c r="AD482" s="73"/>
    </row>
    <row r="483" customFormat="false" ht="12.95" hidden="false" customHeight="true" outlineLevel="0" collapsed="false">
      <c r="A483" s="59"/>
      <c r="B483" s="60" t="n">
        <f aca="false">RANK(C483,C$4:C$504)</f>
        <v>6</v>
      </c>
      <c r="C483" s="61" t="n">
        <f aca="false">IF(AND(A483&gt;4,A483&lt;7),H483,0)</f>
        <v>0</v>
      </c>
      <c r="D483" s="62" t="str">
        <f aca="false">IF(A483&gt;6,'Sales Stage Names'!B$11,IF(A483&gt;5,'Sales Stage Names'!B$10,IF(A483&gt;4,'Sales Stage Names'!B$9,IF(A483&gt;3,'Sales Stage Names'!B$8,IF(A483&gt;2,'Sales Stage Names'!B$7,IF(A483&gt;1,'Sales Stage Names'!B$6,IF(A483&gt;0,'Sales Stage Names'!B$5,IF(A483="",'Sales Stage Names'!B$2,IF(A483&gt;-1,'Sales Stage Names'!B$4,'Sales Stage Names'!B$3)))))))))</f>
        <v>Not Assigned</v>
      </c>
      <c r="E483" s="63" t="str">
        <f aca="false">IF(A483&gt;6,"Customer",IF(A483&gt;1,"Target",IF(A483="","T",IF(A483&gt;0,"Dormant","Disqualified"))))</f>
        <v>T</v>
      </c>
      <c r="F483" s="64"/>
      <c r="G483" s="65" t="str">
        <f aca="false">IF((R483&lt;Dashboard!$M$1),"Yes","No")</f>
        <v>Yes</v>
      </c>
      <c r="H483" s="61" t="n">
        <f aca="false">I483/100*J483</f>
        <v>0</v>
      </c>
      <c r="I483" s="59"/>
      <c r="J483" s="61" t="n">
        <f aca="false">K483*L483</f>
        <v>0</v>
      </c>
      <c r="K483" s="66"/>
      <c r="L483" s="67"/>
      <c r="M483" s="59"/>
      <c r="N483" s="68"/>
      <c r="O483" s="69" t="n">
        <f aca="false">SUMPRODUCT('Communication Log'!E$5:E$7=1,'Communication Log'!B$5:B$7=F483)</f>
        <v>0</v>
      </c>
      <c r="P483" s="69" t="n">
        <f aca="false">SUMPRODUCT('Communication Log'!E$5:E$7=2,'Communication Log'!B$5:B$7=F483)</f>
        <v>0</v>
      </c>
      <c r="Q483" s="69" t="n">
        <f aca="false">SUMPRODUCT('Communication Log'!E$5:E$7=3,'Communication Log'!B$5:B$7=F483)</f>
        <v>0</v>
      </c>
      <c r="R483" s="74"/>
      <c r="S483" s="71"/>
      <c r="T483" s="72" t="s">
        <v>84</v>
      </c>
      <c r="U483" s="73"/>
      <c r="V483" s="73"/>
      <c r="W483" s="64"/>
      <c r="X483" s="72" t="s">
        <v>84</v>
      </c>
      <c r="Y483" s="73"/>
      <c r="Z483" s="74"/>
      <c r="AA483" s="76"/>
      <c r="AB483" s="73"/>
      <c r="AC483" s="73"/>
      <c r="AD483" s="73"/>
    </row>
    <row r="484" customFormat="false" ht="12.95" hidden="false" customHeight="true" outlineLevel="0" collapsed="false">
      <c r="A484" s="59"/>
      <c r="B484" s="60" t="n">
        <f aca="false">RANK(C484,C$4:C$504)</f>
        <v>6</v>
      </c>
      <c r="C484" s="61" t="n">
        <f aca="false">IF(AND(A484&gt;4,A484&lt;7),H484,0)</f>
        <v>0</v>
      </c>
      <c r="D484" s="62" t="str">
        <f aca="false">IF(A484&gt;6,'Sales Stage Names'!B$11,IF(A484&gt;5,'Sales Stage Names'!B$10,IF(A484&gt;4,'Sales Stage Names'!B$9,IF(A484&gt;3,'Sales Stage Names'!B$8,IF(A484&gt;2,'Sales Stage Names'!B$7,IF(A484&gt;1,'Sales Stage Names'!B$6,IF(A484&gt;0,'Sales Stage Names'!B$5,IF(A484="",'Sales Stage Names'!B$2,IF(A484&gt;-1,'Sales Stage Names'!B$4,'Sales Stage Names'!B$3)))))))))</f>
        <v>Not Assigned</v>
      </c>
      <c r="E484" s="63" t="str">
        <f aca="false">IF(A484&gt;6,"Customer",IF(A484&gt;1,"Target",IF(A484="","T",IF(A484&gt;0,"Dormant","Disqualified"))))</f>
        <v>T</v>
      </c>
      <c r="F484" s="64"/>
      <c r="G484" s="65" t="str">
        <f aca="false">IF((R484&lt;Dashboard!$M$1),"Yes","No")</f>
        <v>Yes</v>
      </c>
      <c r="H484" s="61" t="n">
        <f aca="false">I484/100*J484</f>
        <v>0</v>
      </c>
      <c r="I484" s="59"/>
      <c r="J484" s="61" t="n">
        <f aca="false">K484*L484</f>
        <v>0</v>
      </c>
      <c r="K484" s="66"/>
      <c r="L484" s="67"/>
      <c r="M484" s="59"/>
      <c r="N484" s="68"/>
      <c r="O484" s="69" t="n">
        <f aca="false">SUMPRODUCT('Communication Log'!E$5:E$7=1,'Communication Log'!B$5:B$7=F484)</f>
        <v>0</v>
      </c>
      <c r="P484" s="69" t="n">
        <f aca="false">SUMPRODUCT('Communication Log'!E$5:E$7=2,'Communication Log'!B$5:B$7=F484)</f>
        <v>0</v>
      </c>
      <c r="Q484" s="69" t="n">
        <f aca="false">SUMPRODUCT('Communication Log'!E$5:E$7=3,'Communication Log'!B$5:B$7=F484)</f>
        <v>0</v>
      </c>
      <c r="R484" s="74"/>
      <c r="S484" s="71"/>
      <c r="T484" s="72" t="s">
        <v>84</v>
      </c>
      <c r="U484" s="73"/>
      <c r="V484" s="73"/>
      <c r="W484" s="64"/>
      <c r="X484" s="72" t="s">
        <v>84</v>
      </c>
      <c r="Y484" s="73"/>
      <c r="Z484" s="74"/>
      <c r="AA484" s="76"/>
      <c r="AB484" s="73"/>
      <c r="AC484" s="73"/>
      <c r="AD484" s="73"/>
    </row>
    <row r="485" customFormat="false" ht="12.95" hidden="false" customHeight="true" outlineLevel="0" collapsed="false">
      <c r="A485" s="59"/>
      <c r="B485" s="60" t="n">
        <f aca="false">RANK(C485,C$4:C$504)</f>
        <v>6</v>
      </c>
      <c r="C485" s="61" t="n">
        <f aca="false">IF(AND(A485&gt;4,A485&lt;7),H485,0)</f>
        <v>0</v>
      </c>
      <c r="D485" s="62" t="str">
        <f aca="false">IF(A485&gt;6,'Sales Stage Names'!B$11,IF(A485&gt;5,'Sales Stage Names'!B$10,IF(A485&gt;4,'Sales Stage Names'!B$9,IF(A485&gt;3,'Sales Stage Names'!B$8,IF(A485&gt;2,'Sales Stage Names'!B$7,IF(A485&gt;1,'Sales Stage Names'!B$6,IF(A485&gt;0,'Sales Stage Names'!B$5,IF(A485="",'Sales Stage Names'!B$2,IF(A485&gt;-1,'Sales Stage Names'!B$4,'Sales Stage Names'!B$3)))))))))</f>
        <v>Not Assigned</v>
      </c>
      <c r="E485" s="63" t="str">
        <f aca="false">IF(A485&gt;6,"Customer",IF(A485&gt;1,"Target",IF(A485="","T",IF(A485&gt;0,"Dormant","Disqualified"))))</f>
        <v>T</v>
      </c>
      <c r="F485" s="64"/>
      <c r="G485" s="65" t="str">
        <f aca="false">IF((R485&lt;Dashboard!$M$1),"Yes","No")</f>
        <v>Yes</v>
      </c>
      <c r="H485" s="61" t="n">
        <f aca="false">I485/100*J485</f>
        <v>0</v>
      </c>
      <c r="I485" s="59"/>
      <c r="J485" s="61" t="n">
        <f aca="false">K485*L485</f>
        <v>0</v>
      </c>
      <c r="K485" s="66"/>
      <c r="L485" s="67"/>
      <c r="M485" s="59"/>
      <c r="N485" s="68"/>
      <c r="O485" s="69" t="n">
        <f aca="false">SUMPRODUCT('Communication Log'!E$5:E$7=1,'Communication Log'!B$5:B$7=F485)</f>
        <v>0</v>
      </c>
      <c r="P485" s="69" t="n">
        <f aca="false">SUMPRODUCT('Communication Log'!E$5:E$7=2,'Communication Log'!B$5:B$7=F485)</f>
        <v>0</v>
      </c>
      <c r="Q485" s="69" t="n">
        <f aca="false">SUMPRODUCT('Communication Log'!E$5:E$7=3,'Communication Log'!B$5:B$7=F485)</f>
        <v>0</v>
      </c>
      <c r="R485" s="74"/>
      <c r="S485" s="71"/>
      <c r="T485" s="72" t="s">
        <v>84</v>
      </c>
      <c r="U485" s="73"/>
      <c r="V485" s="73"/>
      <c r="W485" s="64"/>
      <c r="X485" s="72" t="s">
        <v>84</v>
      </c>
      <c r="Y485" s="73"/>
      <c r="Z485" s="74"/>
      <c r="AA485" s="76"/>
      <c r="AB485" s="73"/>
      <c r="AC485" s="73"/>
      <c r="AD485" s="73"/>
    </row>
    <row r="486" customFormat="false" ht="12.95" hidden="false" customHeight="true" outlineLevel="0" collapsed="false">
      <c r="A486" s="59"/>
      <c r="B486" s="60" t="n">
        <f aca="false">RANK(C486,C$4:C$504)</f>
        <v>6</v>
      </c>
      <c r="C486" s="61" t="n">
        <f aca="false">IF(AND(A486&gt;4,A486&lt;7),H486,0)</f>
        <v>0</v>
      </c>
      <c r="D486" s="62" t="str">
        <f aca="false">IF(A486&gt;6,'Sales Stage Names'!B$11,IF(A486&gt;5,'Sales Stage Names'!B$10,IF(A486&gt;4,'Sales Stage Names'!B$9,IF(A486&gt;3,'Sales Stage Names'!B$8,IF(A486&gt;2,'Sales Stage Names'!B$7,IF(A486&gt;1,'Sales Stage Names'!B$6,IF(A486&gt;0,'Sales Stage Names'!B$5,IF(A486="",'Sales Stage Names'!B$2,IF(A486&gt;-1,'Sales Stage Names'!B$4,'Sales Stage Names'!B$3)))))))))</f>
        <v>Not Assigned</v>
      </c>
      <c r="E486" s="63" t="str">
        <f aca="false">IF(A486&gt;6,"Customer",IF(A486&gt;1,"Target",IF(A486="","T",IF(A486&gt;0,"Dormant","Disqualified"))))</f>
        <v>T</v>
      </c>
      <c r="F486" s="64"/>
      <c r="G486" s="65" t="str">
        <f aca="false">IF((R486&lt;Dashboard!$M$1),"Yes","No")</f>
        <v>Yes</v>
      </c>
      <c r="H486" s="61" t="n">
        <f aca="false">I486/100*J486</f>
        <v>0</v>
      </c>
      <c r="I486" s="59"/>
      <c r="J486" s="61" t="n">
        <f aca="false">K486*L486</f>
        <v>0</v>
      </c>
      <c r="K486" s="66"/>
      <c r="L486" s="67"/>
      <c r="M486" s="59"/>
      <c r="N486" s="68"/>
      <c r="O486" s="69" t="n">
        <f aca="false">SUMPRODUCT('Communication Log'!E$5:E$7=1,'Communication Log'!B$5:B$7=F486)</f>
        <v>0</v>
      </c>
      <c r="P486" s="69" t="n">
        <f aca="false">SUMPRODUCT('Communication Log'!E$5:E$7=2,'Communication Log'!B$5:B$7=F486)</f>
        <v>0</v>
      </c>
      <c r="Q486" s="69" t="n">
        <f aca="false">SUMPRODUCT('Communication Log'!E$5:E$7=3,'Communication Log'!B$5:B$7=F486)</f>
        <v>0</v>
      </c>
      <c r="R486" s="74"/>
      <c r="S486" s="71"/>
      <c r="T486" s="72" t="s">
        <v>84</v>
      </c>
      <c r="U486" s="73"/>
      <c r="V486" s="73"/>
      <c r="W486" s="64"/>
      <c r="X486" s="72" t="s">
        <v>84</v>
      </c>
      <c r="Y486" s="73"/>
      <c r="Z486" s="74"/>
      <c r="AA486" s="76"/>
      <c r="AB486" s="73"/>
      <c r="AC486" s="73"/>
      <c r="AD486" s="73"/>
    </row>
    <row r="487" customFormat="false" ht="12.95" hidden="false" customHeight="true" outlineLevel="0" collapsed="false">
      <c r="A487" s="59"/>
      <c r="B487" s="60" t="n">
        <f aca="false">RANK(C487,C$4:C$504)</f>
        <v>6</v>
      </c>
      <c r="C487" s="61" t="n">
        <f aca="false">IF(AND(A487&gt;4,A487&lt;7),H487,0)</f>
        <v>0</v>
      </c>
      <c r="D487" s="62" t="str">
        <f aca="false">IF(A487&gt;6,'Sales Stage Names'!B$11,IF(A487&gt;5,'Sales Stage Names'!B$10,IF(A487&gt;4,'Sales Stage Names'!B$9,IF(A487&gt;3,'Sales Stage Names'!B$8,IF(A487&gt;2,'Sales Stage Names'!B$7,IF(A487&gt;1,'Sales Stage Names'!B$6,IF(A487&gt;0,'Sales Stage Names'!B$5,IF(A487="",'Sales Stage Names'!B$2,IF(A487&gt;-1,'Sales Stage Names'!B$4,'Sales Stage Names'!B$3)))))))))</f>
        <v>Not Assigned</v>
      </c>
      <c r="E487" s="63" t="str">
        <f aca="false">IF(A487&gt;6,"Customer",IF(A487&gt;1,"Target",IF(A487="","T",IF(A487&gt;0,"Dormant","Disqualified"))))</f>
        <v>T</v>
      </c>
      <c r="F487" s="64"/>
      <c r="G487" s="65" t="str">
        <f aca="false">IF((R487&lt;Dashboard!$M$1),"Yes","No")</f>
        <v>Yes</v>
      </c>
      <c r="H487" s="61" t="n">
        <f aca="false">I487/100*J487</f>
        <v>0</v>
      </c>
      <c r="I487" s="59"/>
      <c r="J487" s="61" t="n">
        <f aca="false">K487*L487</f>
        <v>0</v>
      </c>
      <c r="K487" s="66"/>
      <c r="L487" s="67"/>
      <c r="M487" s="59"/>
      <c r="N487" s="68"/>
      <c r="O487" s="69" t="n">
        <f aca="false">SUMPRODUCT('Communication Log'!E$5:E$7=1,'Communication Log'!B$5:B$7=F487)</f>
        <v>0</v>
      </c>
      <c r="P487" s="69" t="n">
        <f aca="false">SUMPRODUCT('Communication Log'!E$5:E$7=2,'Communication Log'!B$5:B$7=F487)</f>
        <v>0</v>
      </c>
      <c r="Q487" s="69" t="n">
        <f aca="false">SUMPRODUCT('Communication Log'!E$5:E$7=3,'Communication Log'!B$5:B$7=F487)</f>
        <v>0</v>
      </c>
      <c r="R487" s="74"/>
      <c r="S487" s="71"/>
      <c r="T487" s="72" t="s">
        <v>84</v>
      </c>
      <c r="U487" s="73"/>
      <c r="V487" s="73"/>
      <c r="W487" s="64"/>
      <c r="X487" s="72" t="s">
        <v>84</v>
      </c>
      <c r="Y487" s="73"/>
      <c r="Z487" s="74"/>
      <c r="AA487" s="76"/>
      <c r="AB487" s="73"/>
      <c r="AC487" s="73"/>
      <c r="AD487" s="73"/>
    </row>
    <row r="488" customFormat="false" ht="12.95" hidden="false" customHeight="true" outlineLevel="0" collapsed="false">
      <c r="A488" s="59"/>
      <c r="B488" s="60" t="n">
        <f aca="false">RANK(C488,C$4:C$504)</f>
        <v>6</v>
      </c>
      <c r="C488" s="61" t="n">
        <f aca="false">IF(AND(A488&gt;4,A488&lt;7),H488,0)</f>
        <v>0</v>
      </c>
      <c r="D488" s="62" t="str">
        <f aca="false">IF(A488&gt;6,'Sales Stage Names'!B$11,IF(A488&gt;5,'Sales Stage Names'!B$10,IF(A488&gt;4,'Sales Stage Names'!B$9,IF(A488&gt;3,'Sales Stage Names'!B$8,IF(A488&gt;2,'Sales Stage Names'!B$7,IF(A488&gt;1,'Sales Stage Names'!B$6,IF(A488&gt;0,'Sales Stage Names'!B$5,IF(A488="",'Sales Stage Names'!B$2,IF(A488&gt;-1,'Sales Stage Names'!B$4,'Sales Stage Names'!B$3)))))))))</f>
        <v>Not Assigned</v>
      </c>
      <c r="E488" s="63" t="str">
        <f aca="false">IF(A488&gt;6,"Customer",IF(A488&gt;1,"Target",IF(A488="","T",IF(A488&gt;0,"Dormant","Disqualified"))))</f>
        <v>T</v>
      </c>
      <c r="F488" s="64"/>
      <c r="G488" s="65" t="str">
        <f aca="false">IF((R488&lt;Dashboard!$M$1),"Yes","No")</f>
        <v>Yes</v>
      </c>
      <c r="H488" s="61" t="n">
        <f aca="false">I488/100*J488</f>
        <v>0</v>
      </c>
      <c r="I488" s="59"/>
      <c r="J488" s="61" t="n">
        <f aca="false">K488*L488</f>
        <v>0</v>
      </c>
      <c r="K488" s="66"/>
      <c r="L488" s="67"/>
      <c r="M488" s="59"/>
      <c r="N488" s="68"/>
      <c r="O488" s="69" t="n">
        <f aca="false">SUMPRODUCT('Communication Log'!E$5:E$7=1,'Communication Log'!B$5:B$7=F488)</f>
        <v>0</v>
      </c>
      <c r="P488" s="69" t="n">
        <f aca="false">SUMPRODUCT('Communication Log'!E$5:E$7=2,'Communication Log'!B$5:B$7=F488)</f>
        <v>0</v>
      </c>
      <c r="Q488" s="69" t="n">
        <f aca="false">SUMPRODUCT('Communication Log'!E$5:E$7=3,'Communication Log'!B$5:B$7=F488)</f>
        <v>0</v>
      </c>
      <c r="R488" s="74"/>
      <c r="S488" s="71"/>
      <c r="T488" s="72" t="s">
        <v>84</v>
      </c>
      <c r="U488" s="73"/>
      <c r="V488" s="73"/>
      <c r="W488" s="64"/>
      <c r="X488" s="72" t="s">
        <v>84</v>
      </c>
      <c r="Y488" s="73"/>
      <c r="Z488" s="74"/>
      <c r="AA488" s="76"/>
      <c r="AB488" s="73"/>
      <c r="AC488" s="73"/>
      <c r="AD488" s="73"/>
    </row>
    <row r="489" customFormat="false" ht="12.95" hidden="false" customHeight="true" outlineLevel="0" collapsed="false">
      <c r="A489" s="59"/>
      <c r="B489" s="60" t="n">
        <f aca="false">RANK(C489,C$4:C$504)</f>
        <v>6</v>
      </c>
      <c r="C489" s="61" t="n">
        <f aca="false">IF(AND(A489&gt;4,A489&lt;7),H489,0)</f>
        <v>0</v>
      </c>
      <c r="D489" s="62" t="str">
        <f aca="false">IF(A489&gt;6,'Sales Stage Names'!B$11,IF(A489&gt;5,'Sales Stage Names'!B$10,IF(A489&gt;4,'Sales Stage Names'!B$9,IF(A489&gt;3,'Sales Stage Names'!B$8,IF(A489&gt;2,'Sales Stage Names'!B$7,IF(A489&gt;1,'Sales Stage Names'!B$6,IF(A489&gt;0,'Sales Stage Names'!B$5,IF(A489="",'Sales Stage Names'!B$2,IF(A489&gt;-1,'Sales Stage Names'!B$4,'Sales Stage Names'!B$3)))))))))</f>
        <v>Not Assigned</v>
      </c>
      <c r="E489" s="63" t="str">
        <f aca="false">IF(A489&gt;6,"Customer",IF(A489&gt;1,"Target",IF(A489="","T",IF(A489&gt;0,"Dormant","Disqualified"))))</f>
        <v>T</v>
      </c>
      <c r="F489" s="64"/>
      <c r="G489" s="65" t="str">
        <f aca="false">IF((R489&lt;Dashboard!$M$1),"Yes","No")</f>
        <v>Yes</v>
      </c>
      <c r="H489" s="61" t="n">
        <f aca="false">I489/100*J489</f>
        <v>0</v>
      </c>
      <c r="I489" s="59"/>
      <c r="J489" s="61" t="n">
        <f aca="false">K489*L489</f>
        <v>0</v>
      </c>
      <c r="K489" s="66"/>
      <c r="L489" s="67"/>
      <c r="M489" s="59"/>
      <c r="N489" s="68"/>
      <c r="O489" s="69" t="n">
        <f aca="false">SUMPRODUCT('Communication Log'!E$5:E$7=1,'Communication Log'!B$5:B$7=F489)</f>
        <v>0</v>
      </c>
      <c r="P489" s="69" t="n">
        <f aca="false">SUMPRODUCT('Communication Log'!E$5:E$7=2,'Communication Log'!B$5:B$7=F489)</f>
        <v>0</v>
      </c>
      <c r="Q489" s="69" t="n">
        <f aca="false">SUMPRODUCT('Communication Log'!E$5:E$7=3,'Communication Log'!B$5:B$7=F489)</f>
        <v>0</v>
      </c>
      <c r="R489" s="74"/>
      <c r="S489" s="71"/>
      <c r="T489" s="72" t="s">
        <v>84</v>
      </c>
      <c r="U489" s="73"/>
      <c r="V489" s="73"/>
      <c r="W489" s="64"/>
      <c r="X489" s="72" t="s">
        <v>84</v>
      </c>
      <c r="Y489" s="73"/>
      <c r="Z489" s="74"/>
      <c r="AA489" s="76"/>
      <c r="AB489" s="73"/>
      <c r="AC489" s="73"/>
      <c r="AD489" s="73"/>
    </row>
    <row r="490" customFormat="false" ht="12.95" hidden="false" customHeight="true" outlineLevel="0" collapsed="false">
      <c r="A490" s="59"/>
      <c r="B490" s="60" t="n">
        <f aca="false">RANK(C490,C$4:C$504)</f>
        <v>6</v>
      </c>
      <c r="C490" s="61" t="n">
        <f aca="false">IF(AND(A490&gt;4,A490&lt;7),H490,0)</f>
        <v>0</v>
      </c>
      <c r="D490" s="62" t="str">
        <f aca="false">IF(A490&gt;6,'Sales Stage Names'!B$11,IF(A490&gt;5,'Sales Stage Names'!B$10,IF(A490&gt;4,'Sales Stage Names'!B$9,IF(A490&gt;3,'Sales Stage Names'!B$8,IF(A490&gt;2,'Sales Stage Names'!B$7,IF(A490&gt;1,'Sales Stage Names'!B$6,IF(A490&gt;0,'Sales Stage Names'!B$5,IF(A490="",'Sales Stage Names'!B$2,IF(A490&gt;-1,'Sales Stage Names'!B$4,'Sales Stage Names'!B$3)))))))))</f>
        <v>Not Assigned</v>
      </c>
      <c r="E490" s="63" t="str">
        <f aca="false">IF(A490&gt;6,"Customer",IF(A490&gt;1,"Target",IF(A490="","T",IF(A490&gt;0,"Dormant","Disqualified"))))</f>
        <v>T</v>
      </c>
      <c r="F490" s="64"/>
      <c r="G490" s="65" t="str">
        <f aca="false">IF((R490&lt;Dashboard!$M$1),"Yes","No")</f>
        <v>Yes</v>
      </c>
      <c r="H490" s="61" t="n">
        <f aca="false">I490/100*J490</f>
        <v>0</v>
      </c>
      <c r="I490" s="59"/>
      <c r="J490" s="61" t="n">
        <f aca="false">K490*L490</f>
        <v>0</v>
      </c>
      <c r="K490" s="66"/>
      <c r="L490" s="67"/>
      <c r="M490" s="59"/>
      <c r="N490" s="68"/>
      <c r="O490" s="69" t="n">
        <f aca="false">SUMPRODUCT('Communication Log'!E$5:E$7=1,'Communication Log'!B$5:B$7=F490)</f>
        <v>0</v>
      </c>
      <c r="P490" s="69" t="n">
        <f aca="false">SUMPRODUCT('Communication Log'!E$5:E$7=2,'Communication Log'!B$5:B$7=F490)</f>
        <v>0</v>
      </c>
      <c r="Q490" s="69" t="n">
        <f aca="false">SUMPRODUCT('Communication Log'!E$5:E$7=3,'Communication Log'!B$5:B$7=F490)</f>
        <v>0</v>
      </c>
      <c r="R490" s="74"/>
      <c r="S490" s="71"/>
      <c r="T490" s="72" t="s">
        <v>84</v>
      </c>
      <c r="U490" s="73"/>
      <c r="V490" s="73"/>
      <c r="W490" s="64"/>
      <c r="X490" s="72" t="s">
        <v>84</v>
      </c>
      <c r="Y490" s="73"/>
      <c r="Z490" s="74"/>
      <c r="AA490" s="76"/>
      <c r="AB490" s="73"/>
      <c r="AC490" s="73"/>
      <c r="AD490" s="73"/>
    </row>
    <row r="491" customFormat="false" ht="12.95" hidden="false" customHeight="true" outlineLevel="0" collapsed="false">
      <c r="A491" s="59"/>
      <c r="B491" s="60" t="n">
        <f aca="false">RANK(C491,C$4:C$504)</f>
        <v>6</v>
      </c>
      <c r="C491" s="61" t="n">
        <f aca="false">IF(AND(A491&gt;4,A491&lt;7),H491,0)</f>
        <v>0</v>
      </c>
      <c r="D491" s="62" t="str">
        <f aca="false">IF(A491&gt;6,'Sales Stage Names'!B$11,IF(A491&gt;5,'Sales Stage Names'!B$10,IF(A491&gt;4,'Sales Stage Names'!B$9,IF(A491&gt;3,'Sales Stage Names'!B$8,IF(A491&gt;2,'Sales Stage Names'!B$7,IF(A491&gt;1,'Sales Stage Names'!B$6,IF(A491&gt;0,'Sales Stage Names'!B$5,IF(A491="",'Sales Stage Names'!B$2,IF(A491&gt;-1,'Sales Stage Names'!B$4,'Sales Stage Names'!B$3)))))))))</f>
        <v>Not Assigned</v>
      </c>
      <c r="E491" s="63" t="str">
        <f aca="false">IF(A491&gt;6,"Customer",IF(A491&gt;1,"Target",IF(A491="","T",IF(A491&gt;0,"Dormant","Disqualified"))))</f>
        <v>T</v>
      </c>
      <c r="F491" s="64"/>
      <c r="G491" s="65" t="str">
        <f aca="false">IF((R491&lt;Dashboard!$M$1),"Yes","No")</f>
        <v>Yes</v>
      </c>
      <c r="H491" s="61" t="n">
        <f aca="false">I491/100*J491</f>
        <v>0</v>
      </c>
      <c r="I491" s="59"/>
      <c r="J491" s="61" t="n">
        <f aca="false">K491*L491</f>
        <v>0</v>
      </c>
      <c r="K491" s="66"/>
      <c r="L491" s="67"/>
      <c r="M491" s="59"/>
      <c r="N491" s="68"/>
      <c r="O491" s="69" t="n">
        <f aca="false">SUMPRODUCT('Communication Log'!E$5:E$7=1,'Communication Log'!B$5:B$7=F491)</f>
        <v>0</v>
      </c>
      <c r="P491" s="69" t="n">
        <f aca="false">SUMPRODUCT('Communication Log'!E$5:E$7=2,'Communication Log'!B$5:B$7=F491)</f>
        <v>0</v>
      </c>
      <c r="Q491" s="69" t="n">
        <f aca="false">SUMPRODUCT('Communication Log'!E$5:E$7=3,'Communication Log'!B$5:B$7=F491)</f>
        <v>0</v>
      </c>
      <c r="R491" s="74"/>
      <c r="S491" s="71"/>
      <c r="T491" s="72" t="s">
        <v>84</v>
      </c>
      <c r="U491" s="73"/>
      <c r="V491" s="73"/>
      <c r="W491" s="64"/>
      <c r="X491" s="72" t="s">
        <v>84</v>
      </c>
      <c r="Y491" s="73"/>
      <c r="Z491" s="74"/>
      <c r="AA491" s="76"/>
      <c r="AB491" s="73"/>
      <c r="AC491" s="73"/>
      <c r="AD491" s="73"/>
    </row>
    <row r="492" customFormat="false" ht="12.95" hidden="false" customHeight="true" outlineLevel="0" collapsed="false">
      <c r="A492" s="59"/>
      <c r="B492" s="60" t="n">
        <f aca="false">RANK(C492,C$4:C$504)</f>
        <v>6</v>
      </c>
      <c r="C492" s="61" t="n">
        <f aca="false">IF(AND(A492&gt;4,A492&lt;7),H492,0)</f>
        <v>0</v>
      </c>
      <c r="D492" s="62" t="str">
        <f aca="false">IF(A492&gt;6,'Sales Stage Names'!B$11,IF(A492&gt;5,'Sales Stage Names'!B$10,IF(A492&gt;4,'Sales Stage Names'!B$9,IF(A492&gt;3,'Sales Stage Names'!B$8,IF(A492&gt;2,'Sales Stage Names'!B$7,IF(A492&gt;1,'Sales Stage Names'!B$6,IF(A492&gt;0,'Sales Stage Names'!B$5,IF(A492="",'Sales Stage Names'!B$2,IF(A492&gt;-1,'Sales Stage Names'!B$4,'Sales Stage Names'!B$3)))))))))</f>
        <v>Not Assigned</v>
      </c>
      <c r="E492" s="63" t="str">
        <f aca="false">IF(A492&gt;6,"Customer",IF(A492&gt;1,"Target",IF(A492="","T",IF(A492&gt;0,"Dormant","Disqualified"))))</f>
        <v>T</v>
      </c>
      <c r="F492" s="64"/>
      <c r="G492" s="65" t="str">
        <f aca="false">IF((R492&lt;Dashboard!$M$1),"Yes","No")</f>
        <v>Yes</v>
      </c>
      <c r="H492" s="61" t="n">
        <f aca="false">I492/100*J492</f>
        <v>0</v>
      </c>
      <c r="I492" s="59"/>
      <c r="J492" s="61" t="n">
        <f aca="false">K492*L492</f>
        <v>0</v>
      </c>
      <c r="K492" s="66"/>
      <c r="L492" s="67"/>
      <c r="M492" s="59"/>
      <c r="N492" s="68"/>
      <c r="O492" s="69" t="n">
        <f aca="false">SUMPRODUCT('Communication Log'!E$5:E$7=1,'Communication Log'!B$5:B$7=F492)</f>
        <v>0</v>
      </c>
      <c r="P492" s="69" t="n">
        <f aca="false">SUMPRODUCT('Communication Log'!E$5:E$7=2,'Communication Log'!B$5:B$7=F492)</f>
        <v>0</v>
      </c>
      <c r="Q492" s="69" t="n">
        <f aca="false">SUMPRODUCT('Communication Log'!E$5:E$7=3,'Communication Log'!B$5:B$7=F492)</f>
        <v>0</v>
      </c>
      <c r="R492" s="74"/>
      <c r="S492" s="71"/>
      <c r="T492" s="72" t="s">
        <v>84</v>
      </c>
      <c r="U492" s="73"/>
      <c r="V492" s="73"/>
      <c r="W492" s="64"/>
      <c r="X492" s="72" t="s">
        <v>84</v>
      </c>
      <c r="Y492" s="73"/>
      <c r="Z492" s="74"/>
      <c r="AA492" s="76"/>
      <c r="AB492" s="73"/>
      <c r="AC492" s="73"/>
      <c r="AD492" s="73"/>
    </row>
    <row r="493" customFormat="false" ht="12.95" hidden="false" customHeight="true" outlineLevel="0" collapsed="false">
      <c r="A493" s="59"/>
      <c r="B493" s="60" t="n">
        <f aca="false">RANK(C493,C$4:C$504)</f>
        <v>6</v>
      </c>
      <c r="C493" s="61" t="n">
        <f aca="false">IF(AND(A493&gt;4,A493&lt;7),H493,0)</f>
        <v>0</v>
      </c>
      <c r="D493" s="62" t="str">
        <f aca="false">IF(A493&gt;6,'Sales Stage Names'!B$11,IF(A493&gt;5,'Sales Stage Names'!B$10,IF(A493&gt;4,'Sales Stage Names'!B$9,IF(A493&gt;3,'Sales Stage Names'!B$8,IF(A493&gt;2,'Sales Stage Names'!B$7,IF(A493&gt;1,'Sales Stage Names'!B$6,IF(A493&gt;0,'Sales Stage Names'!B$5,IF(A493="",'Sales Stage Names'!B$2,IF(A493&gt;-1,'Sales Stage Names'!B$4,'Sales Stage Names'!B$3)))))))))</f>
        <v>Not Assigned</v>
      </c>
      <c r="E493" s="63" t="str">
        <f aca="false">IF(A493&gt;6,"Customer",IF(A493&gt;1,"Target",IF(A493="","T",IF(A493&gt;0,"Dormant","Disqualified"))))</f>
        <v>T</v>
      </c>
      <c r="F493" s="64"/>
      <c r="G493" s="65" t="str">
        <f aca="false">IF((R493&lt;Dashboard!$M$1),"Yes","No")</f>
        <v>Yes</v>
      </c>
      <c r="H493" s="61" t="n">
        <f aca="false">I493/100*J493</f>
        <v>0</v>
      </c>
      <c r="I493" s="59"/>
      <c r="J493" s="61" t="n">
        <f aca="false">K493*L493</f>
        <v>0</v>
      </c>
      <c r="K493" s="66"/>
      <c r="L493" s="67"/>
      <c r="M493" s="59"/>
      <c r="N493" s="68"/>
      <c r="O493" s="69" t="n">
        <f aca="false">SUMPRODUCT('Communication Log'!E$5:E$7=1,'Communication Log'!B$5:B$7=F493)</f>
        <v>0</v>
      </c>
      <c r="P493" s="69" t="n">
        <f aca="false">SUMPRODUCT('Communication Log'!E$5:E$7=2,'Communication Log'!B$5:B$7=F493)</f>
        <v>0</v>
      </c>
      <c r="Q493" s="69" t="n">
        <f aca="false">SUMPRODUCT('Communication Log'!E$5:E$7=3,'Communication Log'!B$5:B$7=F493)</f>
        <v>0</v>
      </c>
      <c r="R493" s="74"/>
      <c r="S493" s="71"/>
      <c r="T493" s="72" t="s">
        <v>84</v>
      </c>
      <c r="U493" s="73"/>
      <c r="V493" s="73"/>
      <c r="W493" s="64"/>
      <c r="X493" s="72" t="s">
        <v>84</v>
      </c>
      <c r="Y493" s="73"/>
      <c r="Z493" s="74"/>
      <c r="AA493" s="76"/>
      <c r="AB493" s="73"/>
      <c r="AC493" s="73"/>
      <c r="AD493" s="73"/>
    </row>
    <row r="494" customFormat="false" ht="12.95" hidden="false" customHeight="true" outlineLevel="0" collapsed="false">
      <c r="A494" s="59"/>
      <c r="B494" s="60" t="n">
        <f aca="false">RANK(C494,C$4:C$504)</f>
        <v>6</v>
      </c>
      <c r="C494" s="61" t="n">
        <f aca="false">IF(AND(A494&gt;4,A494&lt;7),H494,0)</f>
        <v>0</v>
      </c>
      <c r="D494" s="62" t="str">
        <f aca="false">IF(A494&gt;6,'Sales Stage Names'!B$11,IF(A494&gt;5,'Sales Stage Names'!B$10,IF(A494&gt;4,'Sales Stage Names'!B$9,IF(A494&gt;3,'Sales Stage Names'!B$8,IF(A494&gt;2,'Sales Stage Names'!B$7,IF(A494&gt;1,'Sales Stage Names'!B$6,IF(A494&gt;0,'Sales Stage Names'!B$5,IF(A494="",'Sales Stage Names'!B$2,IF(A494&gt;-1,'Sales Stage Names'!B$4,'Sales Stage Names'!B$3)))))))))</f>
        <v>Not Assigned</v>
      </c>
      <c r="E494" s="63" t="str">
        <f aca="false">IF(A494&gt;6,"Customer",IF(A494&gt;1,"Target",IF(A494="","T",IF(A494&gt;0,"Dormant","Disqualified"))))</f>
        <v>T</v>
      </c>
      <c r="F494" s="64"/>
      <c r="G494" s="65" t="str">
        <f aca="false">IF((R494&lt;Dashboard!$M$1),"Yes","No")</f>
        <v>Yes</v>
      </c>
      <c r="H494" s="61" t="n">
        <f aca="false">I494/100*J494</f>
        <v>0</v>
      </c>
      <c r="I494" s="59"/>
      <c r="J494" s="61" t="n">
        <f aca="false">K494*L494</f>
        <v>0</v>
      </c>
      <c r="K494" s="66"/>
      <c r="L494" s="67"/>
      <c r="M494" s="59"/>
      <c r="N494" s="68"/>
      <c r="O494" s="69" t="n">
        <f aca="false">SUMPRODUCT('Communication Log'!E$5:E$7=1,'Communication Log'!B$5:B$7=F494)</f>
        <v>0</v>
      </c>
      <c r="P494" s="69" t="n">
        <f aca="false">SUMPRODUCT('Communication Log'!E$5:E$7=2,'Communication Log'!B$5:B$7=F494)</f>
        <v>0</v>
      </c>
      <c r="Q494" s="69" t="n">
        <f aca="false">SUMPRODUCT('Communication Log'!E$5:E$7=3,'Communication Log'!B$5:B$7=F494)</f>
        <v>0</v>
      </c>
      <c r="R494" s="74"/>
      <c r="S494" s="71"/>
      <c r="T494" s="72" t="s">
        <v>84</v>
      </c>
      <c r="U494" s="73"/>
      <c r="V494" s="73"/>
      <c r="W494" s="64"/>
      <c r="X494" s="72" t="s">
        <v>84</v>
      </c>
      <c r="Y494" s="73"/>
      <c r="Z494" s="74"/>
      <c r="AA494" s="76"/>
      <c r="AB494" s="73"/>
      <c r="AC494" s="73"/>
      <c r="AD494" s="73"/>
    </row>
    <row r="495" customFormat="false" ht="12.95" hidden="false" customHeight="true" outlineLevel="0" collapsed="false">
      <c r="A495" s="59"/>
      <c r="B495" s="60" t="n">
        <f aca="false">RANK(C495,C$4:C$504)</f>
        <v>6</v>
      </c>
      <c r="C495" s="61" t="n">
        <f aca="false">IF(AND(A495&gt;4,A495&lt;7),H495,0)</f>
        <v>0</v>
      </c>
      <c r="D495" s="62" t="str">
        <f aca="false">IF(A495&gt;6,'Sales Stage Names'!B$11,IF(A495&gt;5,'Sales Stage Names'!B$10,IF(A495&gt;4,'Sales Stage Names'!B$9,IF(A495&gt;3,'Sales Stage Names'!B$8,IF(A495&gt;2,'Sales Stage Names'!B$7,IF(A495&gt;1,'Sales Stage Names'!B$6,IF(A495&gt;0,'Sales Stage Names'!B$5,IF(A495="",'Sales Stage Names'!B$2,IF(A495&gt;-1,'Sales Stage Names'!B$4,'Sales Stage Names'!B$3)))))))))</f>
        <v>Not Assigned</v>
      </c>
      <c r="E495" s="63" t="str">
        <f aca="false">IF(A495&gt;6,"Customer",IF(A495&gt;1,"Target",IF(A495="","T",IF(A495&gt;0,"Dormant","Disqualified"))))</f>
        <v>T</v>
      </c>
      <c r="F495" s="64"/>
      <c r="G495" s="65" t="str">
        <f aca="false">IF((R495&lt;Dashboard!$M$1),"Yes","No")</f>
        <v>Yes</v>
      </c>
      <c r="H495" s="61" t="n">
        <f aca="false">I495/100*J495</f>
        <v>0</v>
      </c>
      <c r="I495" s="59"/>
      <c r="J495" s="61" t="n">
        <f aca="false">K495*L495</f>
        <v>0</v>
      </c>
      <c r="K495" s="66"/>
      <c r="L495" s="67"/>
      <c r="M495" s="59"/>
      <c r="N495" s="68"/>
      <c r="O495" s="69" t="n">
        <f aca="false">SUMPRODUCT('Communication Log'!E$5:E$7=1,'Communication Log'!B$5:B$7=F495)</f>
        <v>0</v>
      </c>
      <c r="P495" s="69" t="n">
        <f aca="false">SUMPRODUCT('Communication Log'!E$5:E$7=2,'Communication Log'!B$5:B$7=F495)</f>
        <v>0</v>
      </c>
      <c r="Q495" s="69" t="n">
        <f aca="false">SUMPRODUCT('Communication Log'!E$5:E$7=3,'Communication Log'!B$5:B$7=F495)</f>
        <v>0</v>
      </c>
      <c r="R495" s="74"/>
      <c r="S495" s="71"/>
      <c r="T495" s="72" t="s">
        <v>84</v>
      </c>
      <c r="U495" s="73"/>
      <c r="V495" s="73"/>
      <c r="W495" s="64"/>
      <c r="X495" s="72" t="s">
        <v>84</v>
      </c>
      <c r="Y495" s="73"/>
      <c r="Z495" s="74"/>
      <c r="AA495" s="76"/>
      <c r="AB495" s="73"/>
      <c r="AC495" s="73"/>
      <c r="AD495" s="73"/>
    </row>
    <row r="496" customFormat="false" ht="12.95" hidden="false" customHeight="true" outlineLevel="0" collapsed="false">
      <c r="A496" s="59"/>
      <c r="B496" s="60" t="n">
        <f aca="false">RANK(C496,C$4:C$504)</f>
        <v>6</v>
      </c>
      <c r="C496" s="61" t="n">
        <f aca="false">IF(AND(A496&gt;4,A496&lt;7),H496,0)</f>
        <v>0</v>
      </c>
      <c r="D496" s="62" t="str">
        <f aca="false">IF(A496&gt;6,'Sales Stage Names'!B$11,IF(A496&gt;5,'Sales Stage Names'!B$10,IF(A496&gt;4,'Sales Stage Names'!B$9,IF(A496&gt;3,'Sales Stage Names'!B$8,IF(A496&gt;2,'Sales Stage Names'!B$7,IF(A496&gt;1,'Sales Stage Names'!B$6,IF(A496&gt;0,'Sales Stage Names'!B$5,IF(A496="",'Sales Stage Names'!B$2,IF(A496&gt;-1,'Sales Stage Names'!B$4,'Sales Stage Names'!B$3)))))))))</f>
        <v>Not Assigned</v>
      </c>
      <c r="E496" s="63" t="str">
        <f aca="false">IF(A496&gt;6,"Customer",IF(A496&gt;1,"Target",IF(A496="","T",IF(A496&gt;0,"Dormant","Disqualified"))))</f>
        <v>T</v>
      </c>
      <c r="F496" s="64"/>
      <c r="G496" s="65" t="str">
        <f aca="false">IF((R496&lt;Dashboard!$M$1),"Yes","No")</f>
        <v>Yes</v>
      </c>
      <c r="H496" s="61" t="n">
        <f aca="false">I496/100*J496</f>
        <v>0</v>
      </c>
      <c r="I496" s="59"/>
      <c r="J496" s="61" t="n">
        <f aca="false">K496*L496</f>
        <v>0</v>
      </c>
      <c r="K496" s="66"/>
      <c r="L496" s="67"/>
      <c r="M496" s="59"/>
      <c r="N496" s="68"/>
      <c r="O496" s="69" t="n">
        <f aca="false">SUMPRODUCT('Communication Log'!E$5:E$7=1,'Communication Log'!B$5:B$7=F496)</f>
        <v>0</v>
      </c>
      <c r="P496" s="69" t="n">
        <f aca="false">SUMPRODUCT('Communication Log'!E$5:E$7=2,'Communication Log'!B$5:B$7=F496)</f>
        <v>0</v>
      </c>
      <c r="Q496" s="69" t="n">
        <f aca="false">SUMPRODUCT('Communication Log'!E$5:E$7=3,'Communication Log'!B$5:B$7=F496)</f>
        <v>0</v>
      </c>
      <c r="R496" s="74"/>
      <c r="S496" s="71"/>
      <c r="T496" s="72" t="s">
        <v>84</v>
      </c>
      <c r="U496" s="73"/>
      <c r="V496" s="73"/>
      <c r="W496" s="64"/>
      <c r="X496" s="72" t="s">
        <v>84</v>
      </c>
      <c r="Y496" s="73"/>
      <c r="Z496" s="74"/>
      <c r="AA496" s="76"/>
      <c r="AB496" s="73"/>
      <c r="AC496" s="73"/>
      <c r="AD496" s="73"/>
    </row>
    <row r="497" customFormat="false" ht="12.95" hidden="false" customHeight="true" outlineLevel="0" collapsed="false">
      <c r="A497" s="59"/>
      <c r="B497" s="60" t="n">
        <f aca="false">RANK(C497,C$4:C$504)</f>
        <v>6</v>
      </c>
      <c r="C497" s="61" t="n">
        <f aca="false">IF(AND(A497&gt;4,A497&lt;7),H497,0)</f>
        <v>0</v>
      </c>
      <c r="D497" s="62" t="str">
        <f aca="false">IF(A497&gt;6,'Sales Stage Names'!B$11,IF(A497&gt;5,'Sales Stage Names'!B$10,IF(A497&gt;4,'Sales Stage Names'!B$9,IF(A497&gt;3,'Sales Stage Names'!B$8,IF(A497&gt;2,'Sales Stage Names'!B$7,IF(A497&gt;1,'Sales Stage Names'!B$6,IF(A497&gt;0,'Sales Stage Names'!B$5,IF(A497="",'Sales Stage Names'!B$2,IF(A497&gt;-1,'Sales Stage Names'!B$4,'Sales Stage Names'!B$3)))))))))</f>
        <v>Not Assigned</v>
      </c>
      <c r="E497" s="63" t="str">
        <f aca="false">IF(A497&gt;6,"Customer",IF(A497&gt;1,"Target",IF(A497="","T",IF(A497&gt;0,"Dormant","Disqualified"))))</f>
        <v>T</v>
      </c>
      <c r="F497" s="64"/>
      <c r="G497" s="65" t="str">
        <f aca="false">IF((R497&lt;Dashboard!$M$1),"Yes","No")</f>
        <v>Yes</v>
      </c>
      <c r="H497" s="61" t="n">
        <f aca="false">I497/100*J497</f>
        <v>0</v>
      </c>
      <c r="I497" s="59"/>
      <c r="J497" s="61" t="n">
        <f aca="false">K497*L497</f>
        <v>0</v>
      </c>
      <c r="K497" s="66"/>
      <c r="L497" s="67"/>
      <c r="M497" s="59"/>
      <c r="N497" s="68"/>
      <c r="O497" s="69" t="n">
        <f aca="false">SUMPRODUCT('Communication Log'!E$5:E$7=1,'Communication Log'!B$5:B$7=F497)</f>
        <v>0</v>
      </c>
      <c r="P497" s="69" t="n">
        <f aca="false">SUMPRODUCT('Communication Log'!E$5:E$7=2,'Communication Log'!B$5:B$7=F497)</f>
        <v>0</v>
      </c>
      <c r="Q497" s="69" t="n">
        <f aca="false">SUMPRODUCT('Communication Log'!E$5:E$7=3,'Communication Log'!B$5:B$7=F497)</f>
        <v>0</v>
      </c>
      <c r="R497" s="74"/>
      <c r="S497" s="71"/>
      <c r="T497" s="72" t="s">
        <v>84</v>
      </c>
      <c r="U497" s="73"/>
      <c r="V497" s="73"/>
      <c r="W497" s="64"/>
      <c r="X497" s="72" t="s">
        <v>84</v>
      </c>
      <c r="Y497" s="73"/>
      <c r="Z497" s="74"/>
      <c r="AA497" s="76"/>
      <c r="AB497" s="73"/>
      <c r="AC497" s="73"/>
      <c r="AD497" s="73"/>
    </row>
    <row r="498" customFormat="false" ht="12.95" hidden="false" customHeight="true" outlineLevel="0" collapsed="false">
      <c r="A498" s="59"/>
      <c r="B498" s="60" t="n">
        <f aca="false">RANK(C498,C$4:C$504)</f>
        <v>6</v>
      </c>
      <c r="C498" s="61" t="n">
        <f aca="false">IF(AND(A498&gt;4,A498&lt;7),H498,0)</f>
        <v>0</v>
      </c>
      <c r="D498" s="62" t="str">
        <f aca="false">IF(A498&gt;6,'Sales Stage Names'!B$11,IF(A498&gt;5,'Sales Stage Names'!B$10,IF(A498&gt;4,'Sales Stage Names'!B$9,IF(A498&gt;3,'Sales Stage Names'!B$8,IF(A498&gt;2,'Sales Stage Names'!B$7,IF(A498&gt;1,'Sales Stage Names'!B$6,IF(A498&gt;0,'Sales Stage Names'!B$5,IF(A498="",'Sales Stage Names'!B$2,IF(A498&gt;-1,'Sales Stage Names'!B$4,'Sales Stage Names'!B$3)))))))))</f>
        <v>Not Assigned</v>
      </c>
      <c r="E498" s="63" t="str">
        <f aca="false">IF(A498&gt;6,"Customer",IF(A498&gt;1,"Target",IF(A498="","T",IF(A498&gt;0,"Dormant","Disqualified"))))</f>
        <v>T</v>
      </c>
      <c r="F498" s="64"/>
      <c r="G498" s="65" t="str">
        <f aca="false">IF((R498&lt;Dashboard!$M$1),"Yes","No")</f>
        <v>Yes</v>
      </c>
      <c r="H498" s="61" t="n">
        <f aca="false">I498/100*J498</f>
        <v>0</v>
      </c>
      <c r="I498" s="59"/>
      <c r="J498" s="61" t="n">
        <f aca="false">K498*L498</f>
        <v>0</v>
      </c>
      <c r="K498" s="66"/>
      <c r="L498" s="67"/>
      <c r="M498" s="59"/>
      <c r="N498" s="68"/>
      <c r="O498" s="69" t="n">
        <f aca="false">SUMPRODUCT('Communication Log'!E$5:E$7=1,'Communication Log'!B$5:B$7=F498)</f>
        <v>0</v>
      </c>
      <c r="P498" s="69" t="n">
        <f aca="false">SUMPRODUCT('Communication Log'!E$5:E$7=2,'Communication Log'!B$5:B$7=F498)</f>
        <v>0</v>
      </c>
      <c r="Q498" s="69" t="n">
        <f aca="false">SUMPRODUCT('Communication Log'!E$5:E$7=3,'Communication Log'!B$5:B$7=F498)</f>
        <v>0</v>
      </c>
      <c r="R498" s="74"/>
      <c r="S498" s="71"/>
      <c r="T498" s="72" t="s">
        <v>84</v>
      </c>
      <c r="U498" s="73"/>
      <c r="V498" s="73"/>
      <c r="W498" s="64"/>
      <c r="X498" s="72" t="s">
        <v>84</v>
      </c>
      <c r="Y498" s="73"/>
      <c r="Z498" s="74"/>
      <c r="AA498" s="76"/>
      <c r="AB498" s="73"/>
      <c r="AC498" s="73"/>
      <c r="AD498" s="73"/>
    </row>
    <row r="499" customFormat="false" ht="12.95" hidden="false" customHeight="true" outlineLevel="0" collapsed="false">
      <c r="A499" s="59"/>
      <c r="B499" s="60" t="n">
        <f aca="false">RANK(C499,C$4:C$504)</f>
        <v>6</v>
      </c>
      <c r="C499" s="61" t="n">
        <f aca="false">IF(AND(A499&gt;4,A499&lt;7),H499,0)</f>
        <v>0</v>
      </c>
      <c r="D499" s="62" t="str">
        <f aca="false">IF(A499&gt;6,'Sales Stage Names'!B$11,IF(A499&gt;5,'Sales Stage Names'!B$10,IF(A499&gt;4,'Sales Stage Names'!B$9,IF(A499&gt;3,'Sales Stage Names'!B$8,IF(A499&gt;2,'Sales Stage Names'!B$7,IF(A499&gt;1,'Sales Stage Names'!B$6,IF(A499&gt;0,'Sales Stage Names'!B$5,IF(A499="",'Sales Stage Names'!B$2,IF(A499&gt;-1,'Sales Stage Names'!B$4,'Sales Stage Names'!B$3)))))))))</f>
        <v>Not Assigned</v>
      </c>
      <c r="E499" s="63" t="str">
        <f aca="false">IF(A499&gt;6,"Customer",IF(A499&gt;1,"Target",IF(A499="","T",IF(A499&gt;0,"Dormant","Disqualified"))))</f>
        <v>T</v>
      </c>
      <c r="F499" s="64"/>
      <c r="G499" s="65" t="str">
        <f aca="false">IF((R499&lt;Dashboard!$M$1),"Yes","No")</f>
        <v>Yes</v>
      </c>
      <c r="H499" s="61" t="n">
        <f aca="false">I499/100*J499</f>
        <v>0</v>
      </c>
      <c r="I499" s="59"/>
      <c r="J499" s="61" t="n">
        <f aca="false">K499*L499</f>
        <v>0</v>
      </c>
      <c r="K499" s="66"/>
      <c r="L499" s="67"/>
      <c r="M499" s="59"/>
      <c r="N499" s="68"/>
      <c r="O499" s="69" t="n">
        <f aca="false">SUMPRODUCT('Communication Log'!E$5:E$7=1,'Communication Log'!B$5:B$7=F499)</f>
        <v>0</v>
      </c>
      <c r="P499" s="69" t="n">
        <f aca="false">SUMPRODUCT('Communication Log'!E$5:E$7=2,'Communication Log'!B$5:B$7=F499)</f>
        <v>0</v>
      </c>
      <c r="Q499" s="69" t="n">
        <f aca="false">SUMPRODUCT('Communication Log'!E$5:E$7=3,'Communication Log'!B$5:B$7=F499)</f>
        <v>0</v>
      </c>
      <c r="R499" s="74"/>
      <c r="S499" s="71"/>
      <c r="T499" s="72" t="s">
        <v>84</v>
      </c>
      <c r="U499" s="73"/>
      <c r="V499" s="73"/>
      <c r="W499" s="64"/>
      <c r="X499" s="72" t="s">
        <v>84</v>
      </c>
      <c r="Y499" s="73"/>
      <c r="Z499" s="74"/>
      <c r="AA499" s="76"/>
      <c r="AB499" s="73"/>
      <c r="AC499" s="73"/>
      <c r="AD499" s="73"/>
    </row>
    <row r="500" customFormat="false" ht="12.95" hidden="false" customHeight="true" outlineLevel="0" collapsed="false">
      <c r="A500" s="59"/>
      <c r="B500" s="60" t="n">
        <f aca="false">RANK(C500,C$4:C$504)</f>
        <v>6</v>
      </c>
      <c r="C500" s="61" t="n">
        <f aca="false">IF(AND(A500&gt;4,A500&lt;7),H500,0)</f>
        <v>0</v>
      </c>
      <c r="D500" s="62" t="str">
        <f aca="false">IF(A500&gt;6,'Sales Stage Names'!B$11,IF(A500&gt;5,'Sales Stage Names'!B$10,IF(A500&gt;4,'Sales Stage Names'!B$9,IF(A500&gt;3,'Sales Stage Names'!B$8,IF(A500&gt;2,'Sales Stage Names'!B$7,IF(A500&gt;1,'Sales Stage Names'!B$6,IF(A500&gt;0,'Sales Stage Names'!B$5,IF(A500="",'Sales Stage Names'!B$2,IF(A500&gt;-1,'Sales Stage Names'!B$4,'Sales Stage Names'!B$3)))))))))</f>
        <v>Not Assigned</v>
      </c>
      <c r="E500" s="63" t="str">
        <f aca="false">IF(A500&gt;6,"Customer",IF(A500&gt;1,"Target",IF(A500="","T",IF(A500&gt;0,"Dormant","Disqualified"))))</f>
        <v>T</v>
      </c>
      <c r="F500" s="64"/>
      <c r="G500" s="65" t="str">
        <f aca="false">IF((R500&lt;Dashboard!$M$1),"Yes","No")</f>
        <v>Yes</v>
      </c>
      <c r="H500" s="61" t="n">
        <f aca="false">I500/100*J500</f>
        <v>0</v>
      </c>
      <c r="I500" s="59"/>
      <c r="J500" s="61" t="n">
        <f aca="false">K500*L500</f>
        <v>0</v>
      </c>
      <c r="K500" s="66"/>
      <c r="L500" s="67"/>
      <c r="M500" s="59"/>
      <c r="N500" s="68"/>
      <c r="O500" s="69" t="n">
        <f aca="false">SUMPRODUCT('Communication Log'!E$5:E$7=1,'Communication Log'!B$5:B$7=F500)</f>
        <v>0</v>
      </c>
      <c r="P500" s="69" t="n">
        <f aca="false">SUMPRODUCT('Communication Log'!E$5:E$7=2,'Communication Log'!B$5:B$7=F500)</f>
        <v>0</v>
      </c>
      <c r="Q500" s="69" t="n">
        <f aca="false">SUMPRODUCT('Communication Log'!E$5:E$7=3,'Communication Log'!B$5:B$7=F500)</f>
        <v>0</v>
      </c>
      <c r="R500" s="74"/>
      <c r="S500" s="71"/>
      <c r="T500" s="72" t="s">
        <v>84</v>
      </c>
      <c r="U500" s="73"/>
      <c r="V500" s="73"/>
      <c r="W500" s="64"/>
      <c r="X500" s="72" t="s">
        <v>84</v>
      </c>
      <c r="Y500" s="73"/>
      <c r="Z500" s="74"/>
      <c r="AA500" s="76"/>
      <c r="AB500" s="73"/>
      <c r="AC500" s="73"/>
      <c r="AD500" s="73"/>
    </row>
    <row r="501" customFormat="false" ht="12.95" hidden="false" customHeight="true" outlineLevel="0" collapsed="false">
      <c r="A501" s="59"/>
      <c r="B501" s="60" t="n">
        <f aca="false">RANK(C501,C$4:C$504)</f>
        <v>6</v>
      </c>
      <c r="C501" s="61" t="n">
        <f aca="false">IF(AND(A501&gt;4,A501&lt;7),H501,0)</f>
        <v>0</v>
      </c>
      <c r="D501" s="62" t="str">
        <f aca="false">IF(A501&gt;6,'Sales Stage Names'!B$11,IF(A501&gt;5,'Sales Stage Names'!B$10,IF(A501&gt;4,'Sales Stage Names'!B$9,IF(A501&gt;3,'Sales Stage Names'!B$8,IF(A501&gt;2,'Sales Stage Names'!B$7,IF(A501&gt;1,'Sales Stage Names'!B$6,IF(A501&gt;0,'Sales Stage Names'!B$5,IF(A501="",'Sales Stage Names'!B$2,IF(A501&gt;-1,'Sales Stage Names'!B$4,'Sales Stage Names'!B$3)))))))))</f>
        <v>Not Assigned</v>
      </c>
      <c r="E501" s="63" t="str">
        <f aca="false">IF(A501&gt;6,"Customer",IF(A501&gt;1,"Target",IF(A501="","T",IF(A501&gt;0,"Dormant","Disqualified"))))</f>
        <v>T</v>
      </c>
      <c r="F501" s="64"/>
      <c r="G501" s="65" t="str">
        <f aca="false">IF((R501&lt;Dashboard!$M$1),"Yes","No")</f>
        <v>Yes</v>
      </c>
      <c r="H501" s="61" t="n">
        <f aca="false">I501/100*J501</f>
        <v>0</v>
      </c>
      <c r="I501" s="59"/>
      <c r="J501" s="61" t="n">
        <f aca="false">K501*L501</f>
        <v>0</v>
      </c>
      <c r="K501" s="66"/>
      <c r="L501" s="67"/>
      <c r="M501" s="59"/>
      <c r="N501" s="68"/>
      <c r="O501" s="69" t="n">
        <f aca="false">SUMPRODUCT('Communication Log'!E$5:E$7=1,'Communication Log'!B$5:B$7=F501)</f>
        <v>0</v>
      </c>
      <c r="P501" s="69" t="n">
        <f aca="false">SUMPRODUCT('Communication Log'!E$5:E$7=2,'Communication Log'!B$5:B$7=F501)</f>
        <v>0</v>
      </c>
      <c r="Q501" s="69" t="n">
        <f aca="false">SUMPRODUCT('Communication Log'!E$5:E$7=3,'Communication Log'!B$5:B$7=F501)</f>
        <v>0</v>
      </c>
      <c r="R501" s="74"/>
      <c r="S501" s="71"/>
      <c r="T501" s="72" t="s">
        <v>84</v>
      </c>
      <c r="U501" s="73"/>
      <c r="V501" s="73"/>
      <c r="W501" s="64"/>
      <c r="X501" s="72" t="s">
        <v>84</v>
      </c>
      <c r="Y501" s="73"/>
      <c r="Z501" s="74"/>
      <c r="AA501" s="76"/>
      <c r="AB501" s="73"/>
      <c r="AC501" s="73"/>
      <c r="AD501" s="73"/>
    </row>
    <row r="502" customFormat="false" ht="12.95" hidden="false" customHeight="true" outlineLevel="0" collapsed="false">
      <c r="A502" s="59"/>
      <c r="B502" s="60" t="n">
        <f aca="false">RANK(C502,C$4:C$504)</f>
        <v>6</v>
      </c>
      <c r="C502" s="61" t="n">
        <f aca="false">IF(AND(A502&gt;4,A502&lt;7),H502,0)</f>
        <v>0</v>
      </c>
      <c r="D502" s="62" t="str">
        <f aca="false">IF(A502&gt;6,'Sales Stage Names'!B$11,IF(A502&gt;5,'Sales Stage Names'!B$10,IF(A502&gt;4,'Sales Stage Names'!B$9,IF(A502&gt;3,'Sales Stage Names'!B$8,IF(A502&gt;2,'Sales Stage Names'!B$7,IF(A502&gt;1,'Sales Stage Names'!B$6,IF(A502&gt;0,'Sales Stage Names'!B$5,IF(A502="",'Sales Stage Names'!B$2,IF(A502&gt;-1,'Sales Stage Names'!B$4,'Sales Stage Names'!B$3)))))))))</f>
        <v>Not Assigned</v>
      </c>
      <c r="E502" s="63" t="str">
        <f aca="false">IF(A502&gt;6,"Customer",IF(A502&gt;1,"Target",IF(A502="","T",IF(A502&gt;0,"Dormant","Disqualified"))))</f>
        <v>T</v>
      </c>
      <c r="F502" s="64"/>
      <c r="G502" s="65" t="str">
        <f aca="false">IF((R502&lt;Dashboard!$M$1),"Yes","No")</f>
        <v>Yes</v>
      </c>
      <c r="H502" s="61" t="n">
        <f aca="false">I502/100*J502</f>
        <v>0</v>
      </c>
      <c r="I502" s="59"/>
      <c r="J502" s="61" t="n">
        <f aca="false">K502*L502</f>
        <v>0</v>
      </c>
      <c r="K502" s="66"/>
      <c r="L502" s="67"/>
      <c r="M502" s="59"/>
      <c r="N502" s="68"/>
      <c r="O502" s="69" t="n">
        <f aca="false">SUMPRODUCT('Communication Log'!E$5:E$7=1,'Communication Log'!B$5:B$7=F502)</f>
        <v>0</v>
      </c>
      <c r="P502" s="69" t="n">
        <f aca="false">SUMPRODUCT('Communication Log'!E$5:E$7=2,'Communication Log'!B$5:B$7=F502)</f>
        <v>0</v>
      </c>
      <c r="Q502" s="69" t="n">
        <f aca="false">SUMPRODUCT('Communication Log'!E$5:E$7=3,'Communication Log'!B$5:B$7=F502)</f>
        <v>0</v>
      </c>
      <c r="R502" s="74"/>
      <c r="S502" s="71"/>
      <c r="T502" s="72" t="s">
        <v>84</v>
      </c>
      <c r="U502" s="73"/>
      <c r="V502" s="73"/>
      <c r="W502" s="64"/>
      <c r="X502" s="72" t="s">
        <v>84</v>
      </c>
      <c r="Y502" s="73"/>
      <c r="Z502" s="74"/>
      <c r="AA502" s="76"/>
      <c r="AB502" s="73"/>
      <c r="AC502" s="73"/>
      <c r="AD502" s="73"/>
    </row>
    <row r="503" customFormat="false" ht="12.95" hidden="false" customHeight="true" outlineLevel="0" collapsed="false">
      <c r="A503" s="59"/>
      <c r="B503" s="60" t="n">
        <f aca="false">RANK(C503,C$4:C$504)</f>
        <v>6</v>
      </c>
      <c r="C503" s="61" t="n">
        <f aca="false">IF(AND(A503&gt;4,A503&lt;7),H503,0)</f>
        <v>0</v>
      </c>
      <c r="D503" s="62" t="str">
        <f aca="false">IF(A503&gt;6,'Sales Stage Names'!B$11,IF(A503&gt;5,'Sales Stage Names'!B$10,IF(A503&gt;4,'Sales Stage Names'!B$9,IF(A503&gt;3,'Sales Stage Names'!B$8,IF(A503&gt;2,'Sales Stage Names'!B$7,IF(A503&gt;1,'Sales Stage Names'!B$6,IF(A503&gt;0,'Sales Stage Names'!B$5,IF(A503="",'Sales Stage Names'!B$2,IF(A503&gt;-1,'Sales Stage Names'!B$4,'Sales Stage Names'!B$3)))))))))</f>
        <v>Not Assigned</v>
      </c>
      <c r="E503" s="63" t="str">
        <f aca="false">IF(A503&gt;6,"Customer",IF(A503&gt;1,"Target",IF(A503="","T",IF(A503&gt;0,"Dormant","Disqualified"))))</f>
        <v>T</v>
      </c>
      <c r="F503" s="64"/>
      <c r="G503" s="65" t="str">
        <f aca="false">IF((R503&lt;Dashboard!$M$1),"Yes","No")</f>
        <v>Yes</v>
      </c>
      <c r="H503" s="61" t="n">
        <f aca="false">I503/100*J503</f>
        <v>0</v>
      </c>
      <c r="I503" s="59"/>
      <c r="J503" s="61" t="n">
        <f aca="false">K503*L503</f>
        <v>0</v>
      </c>
      <c r="K503" s="66"/>
      <c r="L503" s="67"/>
      <c r="M503" s="59"/>
      <c r="N503" s="68"/>
      <c r="O503" s="69" t="n">
        <f aca="false">SUMPRODUCT('Communication Log'!E$5:E$7=1,'Communication Log'!B$5:B$7=F503)</f>
        <v>0</v>
      </c>
      <c r="P503" s="69" t="n">
        <f aca="false">SUMPRODUCT('Communication Log'!E$5:E$7=2,'Communication Log'!B$5:B$7=F503)</f>
        <v>0</v>
      </c>
      <c r="Q503" s="69" t="n">
        <f aca="false">SUMPRODUCT('Communication Log'!E$5:E$7=3,'Communication Log'!B$5:B$7=F503)</f>
        <v>0</v>
      </c>
      <c r="R503" s="74"/>
      <c r="S503" s="71"/>
      <c r="T503" s="72" t="s">
        <v>84</v>
      </c>
      <c r="U503" s="73"/>
      <c r="V503" s="73"/>
      <c r="W503" s="64"/>
      <c r="X503" s="72" t="s">
        <v>84</v>
      </c>
      <c r="Y503" s="73"/>
      <c r="Z503" s="74"/>
      <c r="AA503" s="76"/>
      <c r="AB503" s="73"/>
      <c r="AC503" s="73"/>
      <c r="AD503" s="73"/>
    </row>
    <row r="504" customFormat="false" ht="12.95" hidden="false" customHeight="true" outlineLevel="0" collapsed="false">
      <c r="A504" s="59"/>
      <c r="B504" s="60" t="n">
        <f aca="false">RANK(C504,C$4:C$504)</f>
        <v>6</v>
      </c>
      <c r="C504" s="61" t="n">
        <f aca="false">IF(AND(A504&gt;4,A504&lt;7),H504,0)</f>
        <v>0</v>
      </c>
      <c r="D504" s="62" t="str">
        <f aca="false">IF(A504&gt;6,'Sales Stage Names'!B$11,IF(A504&gt;5,'Sales Stage Names'!B$10,IF(A504&gt;4,'Sales Stage Names'!B$9,IF(A504&gt;3,'Sales Stage Names'!B$8,IF(A504&gt;2,'Sales Stage Names'!B$7,IF(A504&gt;1,'Sales Stage Names'!B$6,IF(A504&gt;0,'Sales Stage Names'!B$5,IF(A504="",'Sales Stage Names'!B$2,IF(A504&gt;-1,'Sales Stage Names'!B$4,'Sales Stage Names'!B$3)))))))))</f>
        <v>Not Assigned</v>
      </c>
      <c r="E504" s="63" t="str">
        <f aca="false">IF(A504&gt;6,"Customer",IF(A504&gt;1,"Target",IF(A504="","T",IF(A504&gt;0,"Dormant","Disqualified"))))</f>
        <v>T</v>
      </c>
      <c r="F504" s="64"/>
      <c r="G504" s="65" t="str">
        <f aca="false">IF((R504&lt;Dashboard!$M$1),"Yes","No")</f>
        <v>Yes</v>
      </c>
      <c r="H504" s="61" t="n">
        <f aca="false">I504/100*J504</f>
        <v>0</v>
      </c>
      <c r="I504" s="59"/>
      <c r="J504" s="61" t="n">
        <f aca="false">K504*L504</f>
        <v>0</v>
      </c>
      <c r="K504" s="66"/>
      <c r="L504" s="67"/>
      <c r="M504" s="59"/>
      <c r="N504" s="68"/>
      <c r="O504" s="69" t="n">
        <f aca="false">SUMPRODUCT('Communication Log'!E$5:E$7=1,'Communication Log'!B$5:B$7=F504)</f>
        <v>0</v>
      </c>
      <c r="P504" s="69" t="n">
        <f aca="false">SUMPRODUCT('Communication Log'!E$5:E$7=2,'Communication Log'!B$5:B$7=F504)</f>
        <v>0</v>
      </c>
      <c r="Q504" s="69" t="n">
        <f aca="false">SUMPRODUCT('Communication Log'!E$5:E$7=3,'Communication Log'!B$5:B$7=F504)</f>
        <v>0</v>
      </c>
      <c r="R504" s="74"/>
      <c r="S504" s="71"/>
      <c r="T504" s="72" t="s">
        <v>84</v>
      </c>
      <c r="U504" s="73"/>
      <c r="V504" s="73"/>
      <c r="W504" s="64"/>
      <c r="X504" s="72" t="s">
        <v>84</v>
      </c>
      <c r="Y504" s="73"/>
      <c r="Z504" s="74"/>
      <c r="AA504" s="76"/>
      <c r="AB504" s="73"/>
      <c r="AC504" s="73"/>
      <c r="AD504" s="73"/>
    </row>
    <row r="505" customFormat="false" ht="12.95" hidden="false" customHeight="true" outlineLevel="0" collapsed="false">
      <c r="A505" s="59"/>
      <c r="B505" s="60" t="n">
        <f aca="false">RANK(C505,C$4:C$504)</f>
        <v>6</v>
      </c>
      <c r="C505" s="61" t="n">
        <f aca="false">IF(AND(A505&gt;4,A505&lt;7),H505,0)</f>
        <v>0</v>
      </c>
      <c r="D505" s="62" t="str">
        <f aca="false">IF(A505&gt;6,'Sales Stage Names'!B$11,IF(A505&gt;5,'Sales Stage Names'!B$10,IF(A505&gt;4,'Sales Stage Names'!B$9,IF(A505&gt;3,'Sales Stage Names'!B$8,IF(A505&gt;2,'Sales Stage Names'!B$7,IF(A505&gt;1,'Sales Stage Names'!B$6,IF(A505&gt;0,'Sales Stage Names'!B$5,IF(A505="",'Sales Stage Names'!B$2,IF(A505&gt;-1,'Sales Stage Names'!B$4,'Sales Stage Names'!B$3)))))))))</f>
        <v>Not Assigned</v>
      </c>
      <c r="E505" s="63" t="str">
        <f aca="false">IF(A505&gt;6,"Customer",IF(A505&gt;1,"Target",IF(A505="","T",IF(A505&gt;0,"Dormant","Disqualified"))))</f>
        <v>T</v>
      </c>
      <c r="F505" s="64"/>
      <c r="G505" s="65" t="str">
        <f aca="false">IF((R505&lt;Dashboard!$M$1),"Yes","No")</f>
        <v>Yes</v>
      </c>
      <c r="H505" s="61" t="n">
        <f aca="false">I505/100*J505</f>
        <v>0</v>
      </c>
      <c r="I505" s="59"/>
      <c r="J505" s="61" t="n">
        <f aca="false">K505*L505</f>
        <v>0</v>
      </c>
      <c r="K505" s="66"/>
      <c r="L505" s="67"/>
      <c r="M505" s="59"/>
      <c r="N505" s="68"/>
      <c r="O505" s="69" t="n">
        <f aca="false">SUMPRODUCT('Communication Log'!E$5:E$7=1,'Communication Log'!B$5:B$7=F505)</f>
        <v>0</v>
      </c>
      <c r="P505" s="69" t="n">
        <f aca="false">SUMPRODUCT('Communication Log'!E$5:E$7=2,'Communication Log'!B$5:B$7=F505)</f>
        <v>0</v>
      </c>
      <c r="Q505" s="69" t="n">
        <f aca="false">SUMPRODUCT('Communication Log'!E$5:E$7=3,'Communication Log'!B$5:B$7=F505)</f>
        <v>0</v>
      </c>
      <c r="R505" s="74"/>
      <c r="S505" s="71"/>
      <c r="T505" s="72" t="s">
        <v>84</v>
      </c>
      <c r="U505" s="73"/>
      <c r="V505" s="73"/>
      <c r="W505" s="64"/>
      <c r="X505" s="72" t="s">
        <v>84</v>
      </c>
      <c r="Y505" s="73"/>
      <c r="Z505" s="74"/>
      <c r="AA505" s="76"/>
      <c r="AB505" s="73"/>
      <c r="AC505" s="73"/>
      <c r="AD505" s="73"/>
    </row>
    <row r="506" customFormat="false" ht="12.95" hidden="false" customHeight="true" outlineLevel="0" collapsed="false">
      <c r="A506" s="59"/>
      <c r="B506" s="60" t="n">
        <f aca="false">RANK(C506,C$4:C$504)</f>
        <v>6</v>
      </c>
      <c r="C506" s="61" t="n">
        <f aca="false">IF(AND(A506&gt;4,A506&lt;7),H506,0)</f>
        <v>0</v>
      </c>
      <c r="D506" s="62" t="str">
        <f aca="false">IF(A506&gt;6,'Sales Stage Names'!B$11,IF(A506&gt;5,'Sales Stage Names'!B$10,IF(A506&gt;4,'Sales Stage Names'!B$9,IF(A506&gt;3,'Sales Stage Names'!B$8,IF(A506&gt;2,'Sales Stage Names'!B$7,IF(A506&gt;1,'Sales Stage Names'!B$6,IF(A506&gt;0,'Sales Stage Names'!B$5,IF(A506="",'Sales Stage Names'!B$2,IF(A506&gt;-1,'Sales Stage Names'!B$4,'Sales Stage Names'!B$3)))))))))</f>
        <v>Not Assigned</v>
      </c>
      <c r="E506" s="63" t="str">
        <f aca="false">IF(A506&gt;6,"Customer",IF(A506&gt;1,"Target",IF(A506="","T",IF(A506&gt;0,"Dormant","Disqualified"))))</f>
        <v>T</v>
      </c>
      <c r="F506" s="64"/>
      <c r="G506" s="65" t="str">
        <f aca="false">IF((R506&lt;Dashboard!$M$1),"Yes","No")</f>
        <v>Yes</v>
      </c>
      <c r="H506" s="61" t="n">
        <f aca="false">I506/100*J506</f>
        <v>0</v>
      </c>
      <c r="I506" s="59"/>
      <c r="J506" s="61" t="n">
        <f aca="false">K506*L506</f>
        <v>0</v>
      </c>
      <c r="K506" s="66"/>
      <c r="L506" s="67"/>
      <c r="M506" s="59"/>
      <c r="N506" s="68"/>
      <c r="O506" s="69" t="n">
        <f aca="false">SUMPRODUCT('Communication Log'!E$5:E$7=1,'Communication Log'!B$5:B$7=F506)</f>
        <v>0</v>
      </c>
      <c r="P506" s="69" t="n">
        <f aca="false">SUMPRODUCT('Communication Log'!E$5:E$7=2,'Communication Log'!B$5:B$7=F506)</f>
        <v>0</v>
      </c>
      <c r="Q506" s="69" t="n">
        <f aca="false">SUMPRODUCT('Communication Log'!E$5:E$7=3,'Communication Log'!B$5:B$7=F506)</f>
        <v>0</v>
      </c>
      <c r="R506" s="74"/>
      <c r="S506" s="71"/>
      <c r="T506" s="72" t="s">
        <v>84</v>
      </c>
      <c r="U506" s="73"/>
      <c r="V506" s="73"/>
      <c r="W506" s="64"/>
      <c r="X506" s="72" t="s">
        <v>84</v>
      </c>
      <c r="Y506" s="73"/>
      <c r="Z506" s="74"/>
      <c r="AA506" s="76"/>
      <c r="AB506" s="73"/>
      <c r="AC506" s="73"/>
      <c r="AD506" s="73"/>
    </row>
    <row r="507" customFormat="false" ht="12.95" hidden="false" customHeight="true" outlineLevel="0" collapsed="false">
      <c r="A507" s="59"/>
      <c r="B507" s="60" t="n">
        <f aca="false">RANK(C507,C$4:C$504)</f>
        <v>6</v>
      </c>
      <c r="C507" s="61" t="n">
        <f aca="false">IF(AND(A507&gt;4,A507&lt;7),H507,0)</f>
        <v>0</v>
      </c>
      <c r="D507" s="62" t="str">
        <f aca="false">IF(A507&gt;6,'Sales Stage Names'!B$11,IF(A507&gt;5,'Sales Stage Names'!B$10,IF(A507&gt;4,'Sales Stage Names'!B$9,IF(A507&gt;3,'Sales Stage Names'!B$8,IF(A507&gt;2,'Sales Stage Names'!B$7,IF(A507&gt;1,'Sales Stage Names'!B$6,IF(A507&gt;0,'Sales Stage Names'!B$5,IF(A507="",'Sales Stage Names'!B$2,IF(A507&gt;-1,'Sales Stage Names'!B$4,'Sales Stage Names'!B$3)))))))))</f>
        <v>Not Assigned</v>
      </c>
      <c r="E507" s="63" t="str">
        <f aca="false">IF(A507&gt;6,"Customer",IF(A507&gt;1,"Target",IF(A507="","T",IF(A507&gt;0,"Dormant","Disqualified"))))</f>
        <v>T</v>
      </c>
      <c r="F507" s="64"/>
      <c r="G507" s="65" t="str">
        <f aca="false">IF((R507&lt;Dashboard!$M$1),"Yes","No")</f>
        <v>Yes</v>
      </c>
      <c r="H507" s="61" t="n">
        <f aca="false">I507/100*J507</f>
        <v>0</v>
      </c>
      <c r="I507" s="59"/>
      <c r="J507" s="61" t="n">
        <f aca="false">K507*L507</f>
        <v>0</v>
      </c>
      <c r="K507" s="66"/>
      <c r="L507" s="67"/>
      <c r="M507" s="59"/>
      <c r="N507" s="68"/>
      <c r="O507" s="69" t="n">
        <f aca="false">SUMPRODUCT('Communication Log'!E$5:E$7=1,'Communication Log'!B$5:B$7=F507)</f>
        <v>0</v>
      </c>
      <c r="P507" s="69" t="n">
        <f aca="false">SUMPRODUCT('Communication Log'!E$5:E$7=2,'Communication Log'!B$5:B$7=F507)</f>
        <v>0</v>
      </c>
      <c r="Q507" s="69" t="n">
        <f aca="false">SUMPRODUCT('Communication Log'!E$5:E$7=3,'Communication Log'!B$5:B$7=F507)</f>
        <v>0</v>
      </c>
      <c r="R507" s="74"/>
      <c r="S507" s="71"/>
      <c r="T507" s="72" t="s">
        <v>84</v>
      </c>
      <c r="U507" s="73"/>
      <c r="V507" s="73"/>
      <c r="W507" s="64"/>
      <c r="X507" s="72" t="s">
        <v>84</v>
      </c>
      <c r="Y507" s="73"/>
      <c r="Z507" s="74"/>
      <c r="AA507" s="76"/>
      <c r="AB507" s="73"/>
      <c r="AC507" s="73"/>
      <c r="AD507" s="73"/>
    </row>
    <row r="508" customFormat="false" ht="12.95" hidden="false" customHeight="true" outlineLevel="0" collapsed="false">
      <c r="A508" s="59"/>
      <c r="B508" s="60" t="n">
        <f aca="false">RANK(C508,C$4:C$504)</f>
        <v>6</v>
      </c>
      <c r="C508" s="61" t="n">
        <f aca="false">IF(AND(A508&gt;4,A508&lt;7),H508,0)</f>
        <v>0</v>
      </c>
      <c r="D508" s="62" t="str">
        <f aca="false">IF(A508&gt;6,'Sales Stage Names'!B$11,IF(A508&gt;5,'Sales Stage Names'!B$10,IF(A508&gt;4,'Sales Stage Names'!B$9,IF(A508&gt;3,'Sales Stage Names'!B$8,IF(A508&gt;2,'Sales Stage Names'!B$7,IF(A508&gt;1,'Sales Stage Names'!B$6,IF(A508&gt;0,'Sales Stage Names'!B$5,IF(A508="",'Sales Stage Names'!B$2,IF(A508&gt;-1,'Sales Stage Names'!B$4,'Sales Stage Names'!B$3)))))))))</f>
        <v>Not Assigned</v>
      </c>
      <c r="E508" s="63" t="str">
        <f aca="false">IF(A508&gt;6,"Customer",IF(A508&gt;1,"Target",IF(A508="","T",IF(A508&gt;0,"Dormant","Disqualified"))))</f>
        <v>T</v>
      </c>
      <c r="F508" s="64"/>
      <c r="G508" s="65" t="str">
        <f aca="false">IF((R508&lt;Dashboard!$M$1),"Yes","No")</f>
        <v>Yes</v>
      </c>
      <c r="H508" s="61" t="n">
        <f aca="false">I508/100*J508</f>
        <v>0</v>
      </c>
      <c r="I508" s="59"/>
      <c r="J508" s="61" t="n">
        <f aca="false">K508*L508</f>
        <v>0</v>
      </c>
      <c r="K508" s="66"/>
      <c r="L508" s="67"/>
      <c r="M508" s="59"/>
      <c r="N508" s="68"/>
      <c r="O508" s="69" t="n">
        <f aca="false">SUMPRODUCT('Communication Log'!E$5:E$7=1,'Communication Log'!B$5:B$7=F508)</f>
        <v>0</v>
      </c>
      <c r="P508" s="69" t="n">
        <f aca="false">SUMPRODUCT('Communication Log'!E$5:E$7=2,'Communication Log'!B$5:B$7=F508)</f>
        <v>0</v>
      </c>
      <c r="Q508" s="69" t="n">
        <f aca="false">SUMPRODUCT('Communication Log'!E$5:E$7=3,'Communication Log'!B$5:B$7=F508)</f>
        <v>0</v>
      </c>
      <c r="R508" s="74"/>
      <c r="S508" s="71"/>
      <c r="T508" s="72" t="s">
        <v>84</v>
      </c>
      <c r="U508" s="73"/>
      <c r="V508" s="73"/>
      <c r="W508" s="64"/>
      <c r="X508" s="72" t="s">
        <v>84</v>
      </c>
      <c r="Y508" s="73"/>
      <c r="Z508" s="74"/>
      <c r="AA508" s="76"/>
      <c r="AB508" s="73"/>
      <c r="AC508" s="73"/>
      <c r="AD508" s="73"/>
    </row>
    <row r="509" customFormat="false" ht="12.95" hidden="false" customHeight="true" outlineLevel="0" collapsed="false">
      <c r="A509" s="59"/>
      <c r="B509" s="60" t="n">
        <f aca="false">RANK(C509,C$4:C$504)</f>
        <v>6</v>
      </c>
      <c r="C509" s="61" t="n">
        <f aca="false">IF(AND(A509&gt;4,A509&lt;7),H509,0)</f>
        <v>0</v>
      </c>
      <c r="D509" s="62" t="str">
        <f aca="false">IF(A509&gt;6,'Sales Stage Names'!B$11,IF(A509&gt;5,'Sales Stage Names'!B$10,IF(A509&gt;4,'Sales Stage Names'!B$9,IF(A509&gt;3,'Sales Stage Names'!B$8,IF(A509&gt;2,'Sales Stage Names'!B$7,IF(A509&gt;1,'Sales Stage Names'!B$6,IF(A509&gt;0,'Sales Stage Names'!B$5,IF(A509="",'Sales Stage Names'!B$2,IF(A509&gt;-1,'Sales Stage Names'!B$4,'Sales Stage Names'!B$3)))))))))</f>
        <v>Not Assigned</v>
      </c>
      <c r="E509" s="63" t="str">
        <f aca="false">IF(A509&gt;6,"Customer",IF(A509&gt;1,"Target",IF(A509="","T",IF(A509&gt;0,"Dormant","Disqualified"))))</f>
        <v>T</v>
      </c>
      <c r="F509" s="64"/>
      <c r="G509" s="65" t="str">
        <f aca="false">IF((R509&lt;Dashboard!$M$1),"Yes","No")</f>
        <v>Yes</v>
      </c>
      <c r="H509" s="61" t="n">
        <f aca="false">I509/100*J509</f>
        <v>0</v>
      </c>
      <c r="I509" s="59"/>
      <c r="J509" s="61" t="n">
        <f aca="false">K509*L509</f>
        <v>0</v>
      </c>
      <c r="K509" s="66"/>
      <c r="L509" s="67"/>
      <c r="M509" s="59"/>
      <c r="N509" s="68"/>
      <c r="O509" s="69" t="n">
        <f aca="false">SUMPRODUCT('Communication Log'!E$5:E$7=1,'Communication Log'!B$5:B$7=F509)</f>
        <v>0</v>
      </c>
      <c r="P509" s="69" t="n">
        <f aca="false">SUMPRODUCT('Communication Log'!E$5:E$7=2,'Communication Log'!B$5:B$7=F509)</f>
        <v>0</v>
      </c>
      <c r="Q509" s="69" t="n">
        <f aca="false">SUMPRODUCT('Communication Log'!E$5:E$7=3,'Communication Log'!B$5:B$7=F509)</f>
        <v>0</v>
      </c>
      <c r="R509" s="74"/>
      <c r="S509" s="71"/>
      <c r="T509" s="72" t="s">
        <v>84</v>
      </c>
      <c r="U509" s="73"/>
      <c r="V509" s="73"/>
      <c r="W509" s="64"/>
      <c r="X509" s="72" t="s">
        <v>84</v>
      </c>
      <c r="Y509" s="73"/>
      <c r="Z509" s="74"/>
      <c r="AA509" s="76"/>
      <c r="AB509" s="73"/>
      <c r="AC509" s="73"/>
      <c r="AD509" s="73"/>
    </row>
    <row r="510" customFormat="false" ht="12.95" hidden="false" customHeight="true" outlineLevel="0" collapsed="false">
      <c r="A510" s="59"/>
      <c r="B510" s="60" t="n">
        <f aca="false">RANK(C510,C$4:C$504)</f>
        <v>6</v>
      </c>
      <c r="C510" s="61" t="n">
        <f aca="false">IF(AND(A510&gt;4,A510&lt;7),H510,0)</f>
        <v>0</v>
      </c>
      <c r="D510" s="62" t="str">
        <f aca="false">IF(A510&gt;6,'Sales Stage Names'!B$11,IF(A510&gt;5,'Sales Stage Names'!B$10,IF(A510&gt;4,'Sales Stage Names'!B$9,IF(A510&gt;3,'Sales Stage Names'!B$8,IF(A510&gt;2,'Sales Stage Names'!B$7,IF(A510&gt;1,'Sales Stage Names'!B$6,IF(A510&gt;0,'Sales Stage Names'!B$5,IF(A510="",'Sales Stage Names'!B$2,IF(A510&gt;-1,'Sales Stage Names'!B$4,'Sales Stage Names'!B$3)))))))))</f>
        <v>Not Assigned</v>
      </c>
      <c r="E510" s="63" t="str">
        <f aca="false">IF(A510&gt;6,"Customer",IF(A510&gt;1,"Target",IF(A510="","T",IF(A510&gt;0,"Dormant","Disqualified"))))</f>
        <v>T</v>
      </c>
      <c r="F510" s="64"/>
      <c r="G510" s="65" t="str">
        <f aca="false">IF((R510&lt;Dashboard!$M$1),"Yes","No")</f>
        <v>Yes</v>
      </c>
      <c r="H510" s="61" t="n">
        <f aca="false">I510/100*J510</f>
        <v>0</v>
      </c>
      <c r="I510" s="59"/>
      <c r="J510" s="61" t="n">
        <f aca="false">K510*L510</f>
        <v>0</v>
      </c>
      <c r="K510" s="66"/>
      <c r="L510" s="67"/>
      <c r="M510" s="59"/>
      <c r="N510" s="68"/>
      <c r="O510" s="69" t="n">
        <f aca="false">SUMPRODUCT('Communication Log'!E$5:E$7=1,'Communication Log'!B$5:B$7=F510)</f>
        <v>0</v>
      </c>
      <c r="P510" s="69" t="n">
        <f aca="false">SUMPRODUCT('Communication Log'!E$5:E$7=2,'Communication Log'!B$5:B$7=F510)</f>
        <v>0</v>
      </c>
      <c r="Q510" s="69" t="n">
        <f aca="false">SUMPRODUCT('Communication Log'!E$5:E$7=3,'Communication Log'!B$5:B$7=F510)</f>
        <v>0</v>
      </c>
      <c r="R510" s="74"/>
      <c r="S510" s="71"/>
      <c r="T510" s="72" t="s">
        <v>84</v>
      </c>
      <c r="U510" s="73"/>
      <c r="V510" s="73"/>
      <c r="W510" s="64"/>
      <c r="X510" s="72" t="s">
        <v>84</v>
      </c>
      <c r="Y510" s="73"/>
      <c r="Z510" s="74"/>
      <c r="AA510" s="76"/>
      <c r="AB510" s="73"/>
      <c r="AC510" s="73"/>
      <c r="AD510" s="73"/>
    </row>
    <row r="511" customFormat="false" ht="12.95" hidden="false" customHeight="true" outlineLevel="0" collapsed="false">
      <c r="A511" s="59"/>
      <c r="B511" s="60" t="n">
        <f aca="false">RANK(C511,C$4:C$504)</f>
        <v>6</v>
      </c>
      <c r="C511" s="61" t="n">
        <f aca="false">IF(AND(A511&gt;4,A511&lt;7),H511,0)</f>
        <v>0</v>
      </c>
      <c r="D511" s="62" t="str">
        <f aca="false">IF(A511&gt;6,'Sales Stage Names'!B$11,IF(A511&gt;5,'Sales Stage Names'!B$10,IF(A511&gt;4,'Sales Stage Names'!B$9,IF(A511&gt;3,'Sales Stage Names'!B$8,IF(A511&gt;2,'Sales Stage Names'!B$7,IF(A511&gt;1,'Sales Stage Names'!B$6,IF(A511&gt;0,'Sales Stage Names'!B$5,IF(A511="",'Sales Stage Names'!B$2,IF(A511&gt;-1,'Sales Stage Names'!B$4,'Sales Stage Names'!B$3)))))))))</f>
        <v>Not Assigned</v>
      </c>
      <c r="E511" s="63" t="str">
        <f aca="false">IF(A511&gt;6,"Customer",IF(A511&gt;1,"Target",IF(A511="","T",IF(A511&gt;0,"Dormant","Disqualified"))))</f>
        <v>T</v>
      </c>
      <c r="F511" s="64"/>
      <c r="G511" s="65" t="str">
        <f aca="false">IF((R511&lt;Dashboard!$M$1),"Yes","No")</f>
        <v>Yes</v>
      </c>
      <c r="H511" s="61" t="n">
        <f aca="false">I511/100*J511</f>
        <v>0</v>
      </c>
      <c r="I511" s="59"/>
      <c r="J511" s="61" t="n">
        <f aca="false">K511*L511</f>
        <v>0</v>
      </c>
      <c r="K511" s="66"/>
      <c r="L511" s="67"/>
      <c r="M511" s="59"/>
      <c r="N511" s="68"/>
      <c r="O511" s="69" t="n">
        <f aca="false">SUMPRODUCT('Communication Log'!E$5:E$7=1,'Communication Log'!B$5:B$7=F511)</f>
        <v>0</v>
      </c>
      <c r="P511" s="69" t="n">
        <f aca="false">SUMPRODUCT('Communication Log'!E$5:E$7=2,'Communication Log'!B$5:B$7=F511)</f>
        <v>0</v>
      </c>
      <c r="Q511" s="69" t="n">
        <f aca="false">SUMPRODUCT('Communication Log'!E$5:E$7=3,'Communication Log'!B$5:B$7=F511)</f>
        <v>0</v>
      </c>
      <c r="R511" s="74"/>
      <c r="S511" s="71"/>
      <c r="T511" s="72" t="s">
        <v>84</v>
      </c>
      <c r="U511" s="73"/>
      <c r="V511" s="73"/>
      <c r="W511" s="64"/>
      <c r="X511" s="72" t="s">
        <v>84</v>
      </c>
      <c r="Y511" s="73"/>
      <c r="Z511" s="74"/>
      <c r="AA511" s="76"/>
      <c r="AB511" s="73"/>
      <c r="AC511" s="73"/>
      <c r="AD511" s="73"/>
    </row>
    <row r="512" customFormat="false" ht="12.95" hidden="false" customHeight="true" outlineLevel="0" collapsed="false">
      <c r="A512" s="59"/>
      <c r="B512" s="60" t="n">
        <f aca="false">RANK(C512,C$4:C$504)</f>
        <v>6</v>
      </c>
      <c r="C512" s="61" t="n">
        <f aca="false">IF(AND(A512&gt;4,A512&lt;7),H512,0)</f>
        <v>0</v>
      </c>
      <c r="D512" s="62" t="str">
        <f aca="false">IF(A512&gt;6,'Sales Stage Names'!B$11,IF(A512&gt;5,'Sales Stage Names'!B$10,IF(A512&gt;4,'Sales Stage Names'!B$9,IF(A512&gt;3,'Sales Stage Names'!B$8,IF(A512&gt;2,'Sales Stage Names'!B$7,IF(A512&gt;1,'Sales Stage Names'!B$6,IF(A512&gt;0,'Sales Stage Names'!B$5,IF(A512="",'Sales Stage Names'!B$2,IF(A512&gt;-1,'Sales Stage Names'!B$4,'Sales Stage Names'!B$3)))))))))</f>
        <v>Not Assigned</v>
      </c>
      <c r="E512" s="63" t="str">
        <f aca="false">IF(A512&gt;6,"Customer",IF(A512&gt;1,"Target",IF(A512="","T",IF(A512&gt;0,"Dormant","Disqualified"))))</f>
        <v>T</v>
      </c>
      <c r="F512" s="64"/>
      <c r="G512" s="65" t="str">
        <f aca="false">IF((R512&lt;Dashboard!$M$1),"Yes","No")</f>
        <v>Yes</v>
      </c>
      <c r="H512" s="61" t="n">
        <f aca="false">I512/100*J512</f>
        <v>0</v>
      </c>
      <c r="I512" s="59"/>
      <c r="J512" s="61" t="n">
        <f aca="false">K512*L512</f>
        <v>0</v>
      </c>
      <c r="K512" s="66"/>
      <c r="L512" s="67"/>
      <c r="M512" s="59"/>
      <c r="N512" s="68"/>
      <c r="O512" s="69" t="n">
        <f aca="false">SUMPRODUCT('Communication Log'!E$5:E$7=1,'Communication Log'!B$5:B$7=F512)</f>
        <v>0</v>
      </c>
      <c r="P512" s="69" t="n">
        <f aca="false">SUMPRODUCT('Communication Log'!E$5:E$7=2,'Communication Log'!B$5:B$7=F512)</f>
        <v>0</v>
      </c>
      <c r="Q512" s="69" t="n">
        <f aca="false">SUMPRODUCT('Communication Log'!E$5:E$7=3,'Communication Log'!B$5:B$7=F512)</f>
        <v>0</v>
      </c>
      <c r="R512" s="74"/>
      <c r="S512" s="71"/>
      <c r="T512" s="72" t="s">
        <v>84</v>
      </c>
      <c r="U512" s="73"/>
      <c r="V512" s="73"/>
      <c r="W512" s="64"/>
      <c r="X512" s="72" t="s">
        <v>84</v>
      </c>
      <c r="Y512" s="73"/>
      <c r="Z512" s="74"/>
      <c r="AA512" s="76"/>
      <c r="AB512" s="73"/>
      <c r="AC512" s="73"/>
      <c r="AD512" s="73"/>
    </row>
    <row r="513" customFormat="false" ht="12.95" hidden="false" customHeight="true" outlineLevel="0" collapsed="false">
      <c r="A513" s="59"/>
      <c r="B513" s="60" t="n">
        <f aca="false">RANK(C513,C$4:C$504)</f>
        <v>6</v>
      </c>
      <c r="C513" s="61" t="n">
        <f aca="false">IF(AND(A513&gt;4,A513&lt;7),H513,0)</f>
        <v>0</v>
      </c>
      <c r="D513" s="62" t="str">
        <f aca="false">IF(A513&gt;6,'Sales Stage Names'!B$11,IF(A513&gt;5,'Sales Stage Names'!B$10,IF(A513&gt;4,'Sales Stage Names'!B$9,IF(A513&gt;3,'Sales Stage Names'!B$8,IF(A513&gt;2,'Sales Stage Names'!B$7,IF(A513&gt;1,'Sales Stage Names'!B$6,IF(A513&gt;0,'Sales Stage Names'!B$5,IF(A513="",'Sales Stage Names'!B$2,IF(A513&gt;-1,'Sales Stage Names'!B$4,'Sales Stage Names'!B$3)))))))))</f>
        <v>Not Assigned</v>
      </c>
      <c r="E513" s="63" t="str">
        <f aca="false">IF(A513&gt;6,"Customer",IF(A513&gt;1,"Target",IF(A513="","T",IF(A513&gt;0,"Dormant","Disqualified"))))</f>
        <v>T</v>
      </c>
      <c r="F513" s="64"/>
      <c r="G513" s="65" t="str">
        <f aca="false">IF((R513&lt;Dashboard!$M$1),"Yes","No")</f>
        <v>Yes</v>
      </c>
      <c r="H513" s="61" t="n">
        <f aca="false">I513/100*J513</f>
        <v>0</v>
      </c>
      <c r="I513" s="59"/>
      <c r="J513" s="61" t="n">
        <f aca="false">K513*L513</f>
        <v>0</v>
      </c>
      <c r="K513" s="66"/>
      <c r="L513" s="67"/>
      <c r="M513" s="59"/>
      <c r="N513" s="68"/>
      <c r="O513" s="69" t="n">
        <f aca="false">SUMPRODUCT('Communication Log'!E$5:E$7=1,'Communication Log'!B$5:B$7=F513)</f>
        <v>0</v>
      </c>
      <c r="P513" s="69" t="n">
        <f aca="false">SUMPRODUCT('Communication Log'!E$5:E$7=2,'Communication Log'!B$5:B$7=F513)</f>
        <v>0</v>
      </c>
      <c r="Q513" s="69" t="n">
        <f aca="false">SUMPRODUCT('Communication Log'!E$5:E$7=3,'Communication Log'!B$5:B$7=F513)</f>
        <v>0</v>
      </c>
      <c r="R513" s="74"/>
      <c r="S513" s="71"/>
      <c r="T513" s="72" t="s">
        <v>84</v>
      </c>
      <c r="U513" s="73"/>
      <c r="V513" s="73"/>
      <c r="W513" s="64"/>
      <c r="X513" s="72" t="s">
        <v>84</v>
      </c>
      <c r="Y513" s="73"/>
      <c r="Z513" s="74"/>
      <c r="AA513" s="76"/>
      <c r="AB513" s="73"/>
      <c r="AC513" s="73"/>
      <c r="AD513" s="73"/>
    </row>
    <row r="514" customFormat="false" ht="12.95" hidden="false" customHeight="true" outlineLevel="0" collapsed="false">
      <c r="A514" s="59"/>
      <c r="B514" s="60" t="n">
        <f aca="false">RANK(C514,C$4:C$504)</f>
        <v>6</v>
      </c>
      <c r="C514" s="61" t="n">
        <f aca="false">IF(AND(A514&gt;4,A514&lt;7),H514,0)</f>
        <v>0</v>
      </c>
      <c r="D514" s="62" t="str">
        <f aca="false">IF(A514&gt;6,'Sales Stage Names'!B$11,IF(A514&gt;5,'Sales Stage Names'!B$10,IF(A514&gt;4,'Sales Stage Names'!B$9,IF(A514&gt;3,'Sales Stage Names'!B$8,IF(A514&gt;2,'Sales Stage Names'!B$7,IF(A514&gt;1,'Sales Stage Names'!B$6,IF(A514&gt;0,'Sales Stage Names'!B$5,IF(A514="",'Sales Stage Names'!B$2,IF(A514&gt;-1,'Sales Stage Names'!B$4,'Sales Stage Names'!B$3)))))))))</f>
        <v>Not Assigned</v>
      </c>
      <c r="E514" s="63" t="str">
        <f aca="false">IF(A514&gt;6,"Customer",IF(A514&gt;1,"Target",IF(A514="","T",IF(A514&gt;0,"Dormant","Disqualified"))))</f>
        <v>T</v>
      </c>
      <c r="F514" s="64"/>
      <c r="G514" s="65" t="str">
        <f aca="false">IF((R514&lt;Dashboard!$M$1),"Yes","No")</f>
        <v>Yes</v>
      </c>
      <c r="H514" s="61" t="n">
        <f aca="false">I514/100*J514</f>
        <v>0</v>
      </c>
      <c r="I514" s="59"/>
      <c r="J514" s="61" t="n">
        <f aca="false">K514*L514</f>
        <v>0</v>
      </c>
      <c r="K514" s="66"/>
      <c r="L514" s="67"/>
      <c r="M514" s="59"/>
      <c r="N514" s="68"/>
      <c r="O514" s="69" t="n">
        <f aca="false">SUMPRODUCT('Communication Log'!E$5:E$7=1,'Communication Log'!B$5:B$7=F514)</f>
        <v>0</v>
      </c>
      <c r="P514" s="69" t="n">
        <f aca="false">SUMPRODUCT('Communication Log'!E$5:E$7=2,'Communication Log'!B$5:B$7=F514)</f>
        <v>0</v>
      </c>
      <c r="Q514" s="69" t="n">
        <f aca="false">SUMPRODUCT('Communication Log'!E$5:E$7=3,'Communication Log'!B$5:B$7=F514)</f>
        <v>0</v>
      </c>
      <c r="R514" s="74"/>
      <c r="S514" s="71"/>
      <c r="T514" s="72" t="s">
        <v>84</v>
      </c>
      <c r="U514" s="73"/>
      <c r="V514" s="73"/>
      <c r="W514" s="64"/>
      <c r="X514" s="72" t="s">
        <v>84</v>
      </c>
      <c r="Y514" s="73"/>
      <c r="Z514" s="74"/>
      <c r="AA514" s="76"/>
      <c r="AB514" s="73"/>
      <c r="AC514" s="73"/>
      <c r="AD514" s="73"/>
    </row>
    <row r="515" customFormat="false" ht="12.95" hidden="false" customHeight="true" outlineLevel="0" collapsed="false">
      <c r="A515" s="59"/>
      <c r="B515" s="60" t="n">
        <f aca="false">RANK(C515,C$4:C$504)</f>
        <v>6</v>
      </c>
      <c r="C515" s="61" t="n">
        <f aca="false">IF(AND(A515&gt;4,A515&lt;7),H515,0)</f>
        <v>0</v>
      </c>
      <c r="D515" s="62" t="str">
        <f aca="false">IF(A515&gt;6,'Sales Stage Names'!B$11,IF(A515&gt;5,'Sales Stage Names'!B$10,IF(A515&gt;4,'Sales Stage Names'!B$9,IF(A515&gt;3,'Sales Stage Names'!B$8,IF(A515&gt;2,'Sales Stage Names'!B$7,IF(A515&gt;1,'Sales Stage Names'!B$6,IF(A515&gt;0,'Sales Stage Names'!B$5,IF(A515="",'Sales Stage Names'!B$2,IF(A515&gt;-1,'Sales Stage Names'!B$4,'Sales Stage Names'!B$3)))))))))</f>
        <v>Not Assigned</v>
      </c>
      <c r="E515" s="63" t="str">
        <f aca="false">IF(A515&gt;6,"Customer",IF(A515&gt;1,"Target",IF(A515="","T",IF(A515&gt;0,"Dormant","Disqualified"))))</f>
        <v>T</v>
      </c>
      <c r="F515" s="64"/>
      <c r="G515" s="65" t="str">
        <f aca="false">IF((R515&lt;Dashboard!$M$1),"Yes","No")</f>
        <v>Yes</v>
      </c>
      <c r="H515" s="61" t="n">
        <f aca="false">I515/100*J515</f>
        <v>0</v>
      </c>
      <c r="I515" s="59"/>
      <c r="J515" s="61" t="n">
        <f aca="false">K515*L515</f>
        <v>0</v>
      </c>
      <c r="K515" s="66"/>
      <c r="L515" s="67"/>
      <c r="M515" s="59"/>
      <c r="N515" s="68"/>
      <c r="O515" s="69" t="n">
        <f aca="false">SUMPRODUCT('Communication Log'!E$5:E$7=1,'Communication Log'!B$5:B$7=F515)</f>
        <v>0</v>
      </c>
      <c r="P515" s="69" t="n">
        <f aca="false">SUMPRODUCT('Communication Log'!E$5:E$7=2,'Communication Log'!B$5:B$7=F515)</f>
        <v>0</v>
      </c>
      <c r="Q515" s="69" t="n">
        <f aca="false">SUMPRODUCT('Communication Log'!E$5:E$7=3,'Communication Log'!B$5:B$7=F515)</f>
        <v>0</v>
      </c>
      <c r="R515" s="74"/>
      <c r="S515" s="71"/>
      <c r="T515" s="72" t="s">
        <v>84</v>
      </c>
      <c r="U515" s="73"/>
      <c r="V515" s="73"/>
      <c r="W515" s="64"/>
      <c r="X515" s="72" t="s">
        <v>84</v>
      </c>
      <c r="Y515" s="73"/>
      <c r="Z515" s="74"/>
      <c r="AA515" s="76"/>
      <c r="AB515" s="73"/>
      <c r="AC515" s="73"/>
      <c r="AD515" s="73"/>
    </row>
    <row r="516" customFormat="false" ht="12.95" hidden="false" customHeight="true" outlineLevel="0" collapsed="false">
      <c r="A516" s="59"/>
      <c r="B516" s="60" t="n">
        <f aca="false">RANK(C516,C$4:C$504)</f>
        <v>6</v>
      </c>
      <c r="C516" s="61" t="n">
        <f aca="false">IF(AND(A516&gt;4,A516&lt;7),H516,0)</f>
        <v>0</v>
      </c>
      <c r="D516" s="62" t="str">
        <f aca="false">IF(A516&gt;6,'Sales Stage Names'!B$11,IF(A516&gt;5,'Sales Stage Names'!B$10,IF(A516&gt;4,'Sales Stage Names'!B$9,IF(A516&gt;3,'Sales Stage Names'!B$8,IF(A516&gt;2,'Sales Stage Names'!B$7,IF(A516&gt;1,'Sales Stage Names'!B$6,IF(A516&gt;0,'Sales Stage Names'!B$5,IF(A516="",'Sales Stage Names'!B$2,IF(A516&gt;-1,'Sales Stage Names'!B$4,'Sales Stage Names'!B$3)))))))))</f>
        <v>Not Assigned</v>
      </c>
      <c r="E516" s="63" t="str">
        <f aca="false">IF(A516&gt;6,"Customer",IF(A516&gt;1,"Target",IF(A516="","T",IF(A516&gt;0,"Dormant","Disqualified"))))</f>
        <v>T</v>
      </c>
      <c r="F516" s="64"/>
      <c r="G516" s="65" t="str">
        <f aca="false">IF((R516&lt;Dashboard!$M$1),"Yes","No")</f>
        <v>Yes</v>
      </c>
      <c r="H516" s="61" t="n">
        <f aca="false">I516/100*J516</f>
        <v>0</v>
      </c>
      <c r="I516" s="59"/>
      <c r="J516" s="61" t="n">
        <f aca="false">K516*L516</f>
        <v>0</v>
      </c>
      <c r="K516" s="66"/>
      <c r="L516" s="67"/>
      <c r="M516" s="59"/>
      <c r="N516" s="68"/>
      <c r="O516" s="69" t="n">
        <f aca="false">SUMPRODUCT('Communication Log'!E$5:E$7=1,'Communication Log'!B$5:B$7=F516)</f>
        <v>0</v>
      </c>
      <c r="P516" s="69" t="n">
        <f aca="false">SUMPRODUCT('Communication Log'!E$5:E$7=2,'Communication Log'!B$5:B$7=F516)</f>
        <v>0</v>
      </c>
      <c r="Q516" s="69" t="n">
        <f aca="false">SUMPRODUCT('Communication Log'!E$5:E$7=3,'Communication Log'!B$5:B$7=F516)</f>
        <v>0</v>
      </c>
      <c r="R516" s="74"/>
      <c r="S516" s="71"/>
      <c r="T516" s="72" t="s">
        <v>84</v>
      </c>
      <c r="U516" s="73"/>
      <c r="V516" s="73"/>
      <c r="W516" s="64"/>
      <c r="X516" s="72" t="s">
        <v>84</v>
      </c>
      <c r="Y516" s="73"/>
      <c r="Z516" s="74"/>
      <c r="AA516" s="76"/>
      <c r="AB516" s="73"/>
      <c r="AC516" s="73"/>
      <c r="AD516" s="73"/>
    </row>
    <row r="517" customFormat="false" ht="12.95" hidden="false" customHeight="true" outlineLevel="0" collapsed="false">
      <c r="A517" s="59"/>
      <c r="B517" s="60" t="n">
        <f aca="false">RANK(C517,C$4:C$504)</f>
        <v>6</v>
      </c>
      <c r="C517" s="61" t="n">
        <f aca="false">IF(AND(A517&gt;4,A517&lt;7),H517,0)</f>
        <v>0</v>
      </c>
      <c r="D517" s="62" t="str">
        <f aca="false">IF(A517&gt;6,'Sales Stage Names'!B$11,IF(A517&gt;5,'Sales Stage Names'!B$10,IF(A517&gt;4,'Sales Stage Names'!B$9,IF(A517&gt;3,'Sales Stage Names'!B$8,IF(A517&gt;2,'Sales Stage Names'!B$7,IF(A517&gt;1,'Sales Stage Names'!B$6,IF(A517&gt;0,'Sales Stage Names'!B$5,IF(A517="",'Sales Stage Names'!B$2,IF(A517&gt;-1,'Sales Stage Names'!B$4,'Sales Stage Names'!B$3)))))))))</f>
        <v>Not Assigned</v>
      </c>
      <c r="E517" s="63" t="str">
        <f aca="false">IF(A517&gt;6,"Customer",IF(A517&gt;1,"Target",IF(A517="","T",IF(A517&gt;0,"Dormant","Disqualified"))))</f>
        <v>T</v>
      </c>
      <c r="F517" s="64"/>
      <c r="G517" s="65" t="str">
        <f aca="false">IF((R517&lt;Dashboard!$M$1),"Yes","No")</f>
        <v>Yes</v>
      </c>
      <c r="H517" s="61" t="n">
        <f aca="false">I517/100*J517</f>
        <v>0</v>
      </c>
      <c r="I517" s="59"/>
      <c r="J517" s="61" t="n">
        <f aca="false">K517*L517</f>
        <v>0</v>
      </c>
      <c r="K517" s="66"/>
      <c r="L517" s="67"/>
      <c r="M517" s="59"/>
      <c r="N517" s="68"/>
      <c r="O517" s="69" t="n">
        <f aca="false">SUMPRODUCT('Communication Log'!E$5:E$7=1,'Communication Log'!B$5:B$7=F517)</f>
        <v>0</v>
      </c>
      <c r="P517" s="69" t="n">
        <f aca="false">SUMPRODUCT('Communication Log'!E$5:E$7=2,'Communication Log'!B$5:B$7=F517)</f>
        <v>0</v>
      </c>
      <c r="Q517" s="69" t="n">
        <f aca="false">SUMPRODUCT('Communication Log'!E$5:E$7=3,'Communication Log'!B$5:B$7=F517)</f>
        <v>0</v>
      </c>
      <c r="R517" s="74"/>
      <c r="S517" s="71"/>
      <c r="T517" s="72" t="s">
        <v>84</v>
      </c>
      <c r="U517" s="73"/>
      <c r="V517" s="73"/>
      <c r="W517" s="64"/>
      <c r="X517" s="72" t="s">
        <v>84</v>
      </c>
      <c r="Y517" s="73"/>
      <c r="Z517" s="74"/>
      <c r="AA517" s="76"/>
      <c r="AB517" s="73"/>
      <c r="AC517" s="73"/>
      <c r="AD517" s="73"/>
    </row>
    <row r="518" customFormat="false" ht="12.95" hidden="false" customHeight="true" outlineLevel="0" collapsed="false">
      <c r="A518" s="59"/>
      <c r="B518" s="60" t="n">
        <f aca="false">RANK(C518,C$4:C$504)</f>
        <v>6</v>
      </c>
      <c r="C518" s="61" t="n">
        <f aca="false">IF(AND(A518&gt;4,A518&lt;7),H518,0)</f>
        <v>0</v>
      </c>
      <c r="D518" s="62" t="str">
        <f aca="false">IF(A518&gt;6,'Sales Stage Names'!B$11,IF(A518&gt;5,'Sales Stage Names'!B$10,IF(A518&gt;4,'Sales Stage Names'!B$9,IF(A518&gt;3,'Sales Stage Names'!B$8,IF(A518&gt;2,'Sales Stage Names'!B$7,IF(A518&gt;1,'Sales Stage Names'!B$6,IF(A518&gt;0,'Sales Stage Names'!B$5,IF(A518="",'Sales Stage Names'!B$2,IF(A518&gt;-1,'Sales Stage Names'!B$4,'Sales Stage Names'!B$3)))))))))</f>
        <v>Not Assigned</v>
      </c>
      <c r="E518" s="63" t="str">
        <f aca="false">IF(A518&gt;6,"Customer",IF(A518&gt;1,"Target",IF(A518="","T",IF(A518&gt;0,"Dormant","Disqualified"))))</f>
        <v>T</v>
      </c>
      <c r="F518" s="64"/>
      <c r="G518" s="65" t="str">
        <f aca="false">IF((R518&lt;Dashboard!$M$1),"Yes","No")</f>
        <v>Yes</v>
      </c>
      <c r="H518" s="61" t="n">
        <f aca="false">I518/100*J518</f>
        <v>0</v>
      </c>
      <c r="I518" s="59"/>
      <c r="J518" s="61" t="n">
        <f aca="false">K518*L518</f>
        <v>0</v>
      </c>
      <c r="K518" s="66"/>
      <c r="L518" s="67"/>
      <c r="M518" s="59"/>
      <c r="N518" s="68"/>
      <c r="O518" s="69" t="n">
        <f aca="false">SUMPRODUCT('Communication Log'!E$5:E$7=1,'Communication Log'!B$5:B$7=F518)</f>
        <v>0</v>
      </c>
      <c r="P518" s="69" t="n">
        <f aca="false">SUMPRODUCT('Communication Log'!E$5:E$7=2,'Communication Log'!B$5:B$7=F518)</f>
        <v>0</v>
      </c>
      <c r="Q518" s="69" t="n">
        <f aca="false">SUMPRODUCT('Communication Log'!E$5:E$7=3,'Communication Log'!B$5:B$7=F518)</f>
        <v>0</v>
      </c>
      <c r="R518" s="74"/>
      <c r="S518" s="71"/>
      <c r="T518" s="72" t="s">
        <v>84</v>
      </c>
      <c r="U518" s="73"/>
      <c r="V518" s="73"/>
      <c r="W518" s="64"/>
      <c r="X518" s="72" t="s">
        <v>84</v>
      </c>
      <c r="Y518" s="73"/>
      <c r="Z518" s="74"/>
      <c r="AA518" s="76"/>
      <c r="AB518" s="73"/>
      <c r="AC518" s="73"/>
      <c r="AD518" s="73"/>
    </row>
    <row r="519" customFormat="false" ht="12.95" hidden="false" customHeight="true" outlineLevel="0" collapsed="false">
      <c r="A519" s="59"/>
      <c r="B519" s="60" t="n">
        <f aca="false">RANK(C519,C$4:C$504)</f>
        <v>6</v>
      </c>
      <c r="C519" s="61" t="n">
        <f aca="false">IF(AND(A519&gt;4,A519&lt;7),H519,0)</f>
        <v>0</v>
      </c>
      <c r="D519" s="62" t="str">
        <f aca="false">IF(A519&gt;6,'Sales Stage Names'!B$11,IF(A519&gt;5,'Sales Stage Names'!B$10,IF(A519&gt;4,'Sales Stage Names'!B$9,IF(A519&gt;3,'Sales Stage Names'!B$8,IF(A519&gt;2,'Sales Stage Names'!B$7,IF(A519&gt;1,'Sales Stage Names'!B$6,IF(A519&gt;0,'Sales Stage Names'!B$5,IF(A519="",'Sales Stage Names'!B$2,IF(A519&gt;-1,'Sales Stage Names'!B$4,'Sales Stage Names'!B$3)))))))))</f>
        <v>Not Assigned</v>
      </c>
      <c r="E519" s="63" t="str">
        <f aca="false">IF(A519&gt;6,"Customer",IF(A519&gt;1,"Target",IF(A519="","T",IF(A519&gt;0,"Dormant","Disqualified"))))</f>
        <v>T</v>
      </c>
      <c r="F519" s="64"/>
      <c r="G519" s="65" t="str">
        <f aca="false">IF((R519&lt;Dashboard!$M$1),"Yes","No")</f>
        <v>Yes</v>
      </c>
      <c r="H519" s="61" t="n">
        <f aca="false">I519/100*J519</f>
        <v>0</v>
      </c>
      <c r="I519" s="59"/>
      <c r="J519" s="61" t="n">
        <f aca="false">K519*L519</f>
        <v>0</v>
      </c>
      <c r="K519" s="66"/>
      <c r="L519" s="67"/>
      <c r="M519" s="59"/>
      <c r="N519" s="68"/>
      <c r="O519" s="69" t="n">
        <f aca="false">SUMPRODUCT('Communication Log'!E$5:E$7=1,'Communication Log'!B$5:B$7=F519)</f>
        <v>0</v>
      </c>
      <c r="P519" s="69" t="n">
        <f aca="false">SUMPRODUCT('Communication Log'!E$5:E$7=2,'Communication Log'!B$5:B$7=F519)</f>
        <v>0</v>
      </c>
      <c r="Q519" s="69" t="n">
        <f aca="false">SUMPRODUCT('Communication Log'!E$5:E$7=3,'Communication Log'!B$5:B$7=F519)</f>
        <v>0</v>
      </c>
      <c r="R519" s="74"/>
      <c r="S519" s="71"/>
      <c r="T519" s="72" t="s">
        <v>84</v>
      </c>
      <c r="U519" s="73"/>
      <c r="V519" s="73"/>
      <c r="W519" s="64"/>
      <c r="X519" s="72" t="s">
        <v>84</v>
      </c>
      <c r="Y519" s="73"/>
      <c r="Z519" s="74"/>
      <c r="AA519" s="76"/>
      <c r="AB519" s="73"/>
      <c r="AC519" s="73"/>
      <c r="AD519" s="73"/>
    </row>
    <row r="520" customFormat="false" ht="12.95" hidden="false" customHeight="true" outlineLevel="0" collapsed="false">
      <c r="A520" s="59"/>
      <c r="B520" s="60" t="n">
        <f aca="false">RANK(C520,C$4:C$504)</f>
        <v>6</v>
      </c>
      <c r="C520" s="61" t="n">
        <f aca="false">IF(AND(A520&gt;4,A520&lt;7),H520,0)</f>
        <v>0</v>
      </c>
      <c r="D520" s="62" t="str">
        <f aca="false">IF(A520&gt;6,'Sales Stage Names'!B$11,IF(A520&gt;5,'Sales Stage Names'!B$10,IF(A520&gt;4,'Sales Stage Names'!B$9,IF(A520&gt;3,'Sales Stage Names'!B$8,IF(A520&gt;2,'Sales Stage Names'!B$7,IF(A520&gt;1,'Sales Stage Names'!B$6,IF(A520&gt;0,'Sales Stage Names'!B$5,IF(A520="",'Sales Stage Names'!B$2,IF(A520&gt;-1,'Sales Stage Names'!B$4,'Sales Stage Names'!B$3)))))))))</f>
        <v>Not Assigned</v>
      </c>
      <c r="E520" s="63" t="str">
        <f aca="false">IF(A520&gt;6,"Customer",IF(A520&gt;1,"Target",IF(A520="","T",IF(A520&gt;0,"Dormant","Disqualified"))))</f>
        <v>T</v>
      </c>
      <c r="F520" s="64"/>
      <c r="G520" s="65" t="str">
        <f aca="false">IF((R520&lt;Dashboard!$M$1),"Yes","No")</f>
        <v>Yes</v>
      </c>
      <c r="H520" s="61" t="n">
        <f aca="false">I520/100*J520</f>
        <v>0</v>
      </c>
      <c r="I520" s="59"/>
      <c r="J520" s="61" t="n">
        <f aca="false">K520*L520</f>
        <v>0</v>
      </c>
      <c r="K520" s="66"/>
      <c r="L520" s="67"/>
      <c r="M520" s="59"/>
      <c r="N520" s="68"/>
      <c r="O520" s="69" t="n">
        <f aca="false">SUMPRODUCT('Communication Log'!E$5:E$7=1,'Communication Log'!B$5:B$7=F520)</f>
        <v>0</v>
      </c>
      <c r="P520" s="69" t="n">
        <f aca="false">SUMPRODUCT('Communication Log'!E$5:E$7=2,'Communication Log'!B$5:B$7=F520)</f>
        <v>0</v>
      </c>
      <c r="Q520" s="69" t="n">
        <f aca="false">SUMPRODUCT('Communication Log'!E$5:E$7=3,'Communication Log'!B$5:B$7=F520)</f>
        <v>0</v>
      </c>
      <c r="R520" s="74"/>
      <c r="S520" s="71"/>
      <c r="T520" s="72" t="s">
        <v>84</v>
      </c>
      <c r="U520" s="73"/>
      <c r="V520" s="73"/>
      <c r="W520" s="64"/>
      <c r="X520" s="72" t="s">
        <v>84</v>
      </c>
      <c r="Y520" s="73"/>
      <c r="Z520" s="74"/>
      <c r="AA520" s="76"/>
      <c r="AB520" s="73"/>
      <c r="AC520" s="73"/>
      <c r="AD520" s="73"/>
    </row>
    <row r="521" customFormat="false" ht="12.95" hidden="false" customHeight="true" outlineLevel="0" collapsed="false">
      <c r="A521" s="59"/>
      <c r="B521" s="60" t="n">
        <f aca="false">RANK(C521,C$4:C$504)</f>
        <v>6</v>
      </c>
      <c r="C521" s="61" t="n">
        <f aca="false">IF(AND(A521&gt;4,A521&lt;7),H521,0)</f>
        <v>0</v>
      </c>
      <c r="D521" s="62" t="str">
        <f aca="false">IF(A521&gt;6,'Sales Stage Names'!B$11,IF(A521&gt;5,'Sales Stage Names'!B$10,IF(A521&gt;4,'Sales Stage Names'!B$9,IF(A521&gt;3,'Sales Stage Names'!B$8,IF(A521&gt;2,'Sales Stage Names'!B$7,IF(A521&gt;1,'Sales Stage Names'!B$6,IF(A521&gt;0,'Sales Stage Names'!B$5,IF(A521="",'Sales Stage Names'!B$2,IF(A521&gt;-1,'Sales Stage Names'!B$4,'Sales Stage Names'!B$3)))))))))</f>
        <v>Not Assigned</v>
      </c>
      <c r="E521" s="63" t="str">
        <f aca="false">IF(A521&gt;6,"Customer",IF(A521&gt;1,"Target",IF(A521="","T",IF(A521&gt;0,"Dormant","Disqualified"))))</f>
        <v>T</v>
      </c>
      <c r="F521" s="64"/>
      <c r="G521" s="65" t="str">
        <f aca="false">IF((R521&lt;Dashboard!$M$1),"Yes","No")</f>
        <v>Yes</v>
      </c>
      <c r="H521" s="61" t="n">
        <f aca="false">I521/100*J521</f>
        <v>0</v>
      </c>
      <c r="I521" s="59"/>
      <c r="J521" s="61" t="n">
        <f aca="false">K521*L521</f>
        <v>0</v>
      </c>
      <c r="K521" s="66"/>
      <c r="L521" s="67"/>
      <c r="M521" s="59"/>
      <c r="N521" s="68"/>
      <c r="O521" s="69" t="n">
        <f aca="false">SUMPRODUCT('Communication Log'!E$5:E$7=1,'Communication Log'!B$5:B$7=F521)</f>
        <v>0</v>
      </c>
      <c r="P521" s="69" t="n">
        <f aca="false">SUMPRODUCT('Communication Log'!E$5:E$7=2,'Communication Log'!B$5:B$7=F521)</f>
        <v>0</v>
      </c>
      <c r="Q521" s="69" t="n">
        <f aca="false">SUMPRODUCT('Communication Log'!E$5:E$7=3,'Communication Log'!B$5:B$7=F521)</f>
        <v>0</v>
      </c>
      <c r="R521" s="74"/>
      <c r="S521" s="71"/>
      <c r="T521" s="72" t="s">
        <v>84</v>
      </c>
      <c r="U521" s="73"/>
      <c r="V521" s="73"/>
      <c r="W521" s="64"/>
      <c r="X521" s="72" t="s">
        <v>84</v>
      </c>
      <c r="Y521" s="73"/>
      <c r="Z521" s="74"/>
      <c r="AA521" s="76"/>
      <c r="AB521" s="73"/>
      <c r="AC521" s="73"/>
      <c r="AD521" s="73"/>
    </row>
    <row r="522" customFormat="false" ht="12.95" hidden="false" customHeight="true" outlineLevel="0" collapsed="false">
      <c r="A522" s="59"/>
      <c r="B522" s="60" t="n">
        <f aca="false">RANK(C522,C$4:C$504)</f>
        <v>6</v>
      </c>
      <c r="C522" s="61" t="n">
        <f aca="false">IF(AND(A522&gt;4,A522&lt;7),H522,0)</f>
        <v>0</v>
      </c>
      <c r="D522" s="62" t="str">
        <f aca="false">IF(A522&gt;6,'Sales Stage Names'!B$11,IF(A522&gt;5,'Sales Stage Names'!B$10,IF(A522&gt;4,'Sales Stage Names'!B$9,IF(A522&gt;3,'Sales Stage Names'!B$8,IF(A522&gt;2,'Sales Stage Names'!B$7,IF(A522&gt;1,'Sales Stage Names'!B$6,IF(A522&gt;0,'Sales Stage Names'!B$5,IF(A522="",'Sales Stage Names'!B$2,IF(A522&gt;-1,'Sales Stage Names'!B$4,'Sales Stage Names'!B$3)))))))))</f>
        <v>Not Assigned</v>
      </c>
      <c r="E522" s="63" t="str">
        <f aca="false">IF(A522&gt;6,"Customer",IF(A522&gt;1,"Target",IF(A522="","T",IF(A522&gt;0,"Dormant","Disqualified"))))</f>
        <v>T</v>
      </c>
      <c r="F522" s="64"/>
      <c r="G522" s="65" t="str">
        <f aca="false">IF((R522&lt;Dashboard!$M$1),"Yes","No")</f>
        <v>Yes</v>
      </c>
      <c r="H522" s="61" t="n">
        <f aca="false">I522/100*J522</f>
        <v>0</v>
      </c>
      <c r="I522" s="59"/>
      <c r="J522" s="61" t="n">
        <f aca="false">K522*L522</f>
        <v>0</v>
      </c>
      <c r="K522" s="66"/>
      <c r="L522" s="67"/>
      <c r="M522" s="59"/>
      <c r="N522" s="68"/>
      <c r="O522" s="69" t="n">
        <f aca="false">SUMPRODUCT('Communication Log'!E$5:E$7=1,'Communication Log'!B$5:B$7=F522)</f>
        <v>0</v>
      </c>
      <c r="P522" s="69" t="n">
        <f aca="false">SUMPRODUCT('Communication Log'!E$5:E$7=2,'Communication Log'!B$5:B$7=F522)</f>
        <v>0</v>
      </c>
      <c r="Q522" s="69" t="n">
        <f aca="false">SUMPRODUCT('Communication Log'!E$5:E$7=3,'Communication Log'!B$5:B$7=F522)</f>
        <v>0</v>
      </c>
      <c r="R522" s="74"/>
      <c r="S522" s="71"/>
      <c r="T522" s="72" t="s">
        <v>84</v>
      </c>
      <c r="U522" s="73"/>
      <c r="V522" s="73"/>
      <c r="W522" s="64"/>
      <c r="X522" s="72" t="s">
        <v>84</v>
      </c>
      <c r="Y522" s="73"/>
      <c r="Z522" s="74"/>
      <c r="AA522" s="76"/>
      <c r="AB522" s="73"/>
      <c r="AC522" s="73"/>
      <c r="AD522" s="73"/>
    </row>
    <row r="523" customFormat="false" ht="12.95" hidden="false" customHeight="true" outlineLevel="0" collapsed="false">
      <c r="A523" s="59"/>
      <c r="B523" s="60" t="n">
        <f aca="false">RANK(C523,C$4:C$504)</f>
        <v>6</v>
      </c>
      <c r="C523" s="61" t="n">
        <f aca="false">IF(AND(A523&gt;4,A523&lt;7),H523,0)</f>
        <v>0</v>
      </c>
      <c r="D523" s="62" t="str">
        <f aca="false">IF(A523&gt;6,'Sales Stage Names'!B$11,IF(A523&gt;5,'Sales Stage Names'!B$10,IF(A523&gt;4,'Sales Stage Names'!B$9,IF(A523&gt;3,'Sales Stage Names'!B$8,IF(A523&gt;2,'Sales Stage Names'!B$7,IF(A523&gt;1,'Sales Stage Names'!B$6,IF(A523&gt;0,'Sales Stage Names'!B$5,IF(A523="",'Sales Stage Names'!B$2,IF(A523&gt;-1,'Sales Stage Names'!B$4,'Sales Stage Names'!B$3)))))))))</f>
        <v>Not Assigned</v>
      </c>
      <c r="E523" s="63" t="str">
        <f aca="false">IF(A523&gt;6,"Customer",IF(A523&gt;1,"Target",IF(A523="","T",IF(A523&gt;0,"Dormant","Disqualified"))))</f>
        <v>T</v>
      </c>
      <c r="F523" s="64"/>
      <c r="G523" s="65" t="str">
        <f aca="false">IF((R523&lt;Dashboard!$M$1),"Yes","No")</f>
        <v>Yes</v>
      </c>
      <c r="H523" s="61" t="n">
        <f aca="false">I523/100*J523</f>
        <v>0</v>
      </c>
      <c r="I523" s="59"/>
      <c r="J523" s="61" t="n">
        <f aca="false">K523*L523</f>
        <v>0</v>
      </c>
      <c r="K523" s="66"/>
      <c r="L523" s="67"/>
      <c r="M523" s="59"/>
      <c r="N523" s="68"/>
      <c r="O523" s="69" t="n">
        <f aca="false">SUMPRODUCT('Communication Log'!E$5:E$7=1,'Communication Log'!B$5:B$7=F523)</f>
        <v>0</v>
      </c>
      <c r="P523" s="69" t="n">
        <f aca="false">SUMPRODUCT('Communication Log'!E$5:E$7=2,'Communication Log'!B$5:B$7=F523)</f>
        <v>0</v>
      </c>
      <c r="Q523" s="69" t="n">
        <f aca="false">SUMPRODUCT('Communication Log'!E$5:E$7=3,'Communication Log'!B$5:B$7=F523)</f>
        <v>0</v>
      </c>
      <c r="R523" s="74"/>
      <c r="S523" s="71"/>
      <c r="T523" s="72" t="s">
        <v>84</v>
      </c>
      <c r="U523" s="73"/>
      <c r="V523" s="73"/>
      <c r="W523" s="64"/>
      <c r="X523" s="72" t="s">
        <v>84</v>
      </c>
      <c r="Y523" s="73"/>
      <c r="Z523" s="74"/>
      <c r="AA523" s="76"/>
      <c r="AB523" s="73"/>
      <c r="AC523" s="73"/>
      <c r="AD523" s="73"/>
    </row>
    <row r="524" customFormat="false" ht="12.95" hidden="false" customHeight="true" outlineLevel="0" collapsed="false">
      <c r="A524" s="59"/>
      <c r="B524" s="60" t="n">
        <f aca="false">RANK(C524,C$4:C$504)</f>
        <v>6</v>
      </c>
      <c r="C524" s="61" t="n">
        <f aca="false">IF(AND(A524&gt;4,A524&lt;7),H524,0)</f>
        <v>0</v>
      </c>
      <c r="D524" s="62" t="str">
        <f aca="false">IF(A524&gt;6,'Sales Stage Names'!B$11,IF(A524&gt;5,'Sales Stage Names'!B$10,IF(A524&gt;4,'Sales Stage Names'!B$9,IF(A524&gt;3,'Sales Stage Names'!B$8,IF(A524&gt;2,'Sales Stage Names'!B$7,IF(A524&gt;1,'Sales Stage Names'!B$6,IF(A524&gt;0,'Sales Stage Names'!B$5,IF(A524="",'Sales Stage Names'!B$2,IF(A524&gt;-1,'Sales Stage Names'!B$4,'Sales Stage Names'!B$3)))))))))</f>
        <v>Not Assigned</v>
      </c>
      <c r="E524" s="63" t="str">
        <f aca="false">IF(A524&gt;6,"Customer",IF(A524&gt;1,"Target",IF(A524="","T",IF(A524&gt;0,"Dormant","Disqualified"))))</f>
        <v>T</v>
      </c>
      <c r="F524" s="64"/>
      <c r="G524" s="65" t="str">
        <f aca="false">IF((R524&lt;Dashboard!$M$1),"Yes","No")</f>
        <v>Yes</v>
      </c>
      <c r="H524" s="61" t="n">
        <f aca="false">I524/100*J524</f>
        <v>0</v>
      </c>
      <c r="I524" s="59"/>
      <c r="J524" s="61" t="n">
        <f aca="false">K524*L524</f>
        <v>0</v>
      </c>
      <c r="K524" s="66"/>
      <c r="L524" s="67"/>
      <c r="M524" s="59"/>
      <c r="N524" s="68"/>
      <c r="O524" s="69" t="n">
        <f aca="false">SUMPRODUCT('Communication Log'!E$5:E$7=1,'Communication Log'!B$5:B$7=F524)</f>
        <v>0</v>
      </c>
      <c r="P524" s="69" t="n">
        <f aca="false">SUMPRODUCT('Communication Log'!E$5:E$7=2,'Communication Log'!B$5:B$7=F524)</f>
        <v>0</v>
      </c>
      <c r="Q524" s="69" t="n">
        <f aca="false">SUMPRODUCT('Communication Log'!E$5:E$7=3,'Communication Log'!B$5:B$7=F524)</f>
        <v>0</v>
      </c>
      <c r="R524" s="74"/>
      <c r="S524" s="71"/>
      <c r="T524" s="72" t="s">
        <v>84</v>
      </c>
      <c r="U524" s="73"/>
      <c r="V524" s="73"/>
      <c r="W524" s="64"/>
      <c r="X524" s="72" t="s">
        <v>84</v>
      </c>
      <c r="Y524" s="73"/>
      <c r="Z524" s="74"/>
      <c r="AA524" s="76"/>
      <c r="AB524" s="73"/>
      <c r="AC524" s="73"/>
      <c r="AD524" s="73"/>
    </row>
    <row r="525" customFormat="false" ht="12.95" hidden="false" customHeight="true" outlineLevel="0" collapsed="false">
      <c r="A525" s="59"/>
      <c r="B525" s="60" t="n">
        <f aca="false">RANK(C525,C$4:C$504)</f>
        <v>6</v>
      </c>
      <c r="C525" s="61" t="n">
        <f aca="false">IF(AND(A525&gt;4,A525&lt;7),H525,0)</f>
        <v>0</v>
      </c>
      <c r="D525" s="62" t="str">
        <f aca="false">IF(A525&gt;6,'Sales Stage Names'!B$11,IF(A525&gt;5,'Sales Stage Names'!B$10,IF(A525&gt;4,'Sales Stage Names'!B$9,IF(A525&gt;3,'Sales Stage Names'!B$8,IF(A525&gt;2,'Sales Stage Names'!B$7,IF(A525&gt;1,'Sales Stage Names'!B$6,IF(A525&gt;0,'Sales Stage Names'!B$5,IF(A525="",'Sales Stage Names'!B$2,IF(A525&gt;-1,'Sales Stage Names'!B$4,'Sales Stage Names'!B$3)))))))))</f>
        <v>Not Assigned</v>
      </c>
      <c r="E525" s="63" t="str">
        <f aca="false">IF(A525&gt;6,"Customer",IF(A525&gt;1,"Target",IF(A525="","T",IF(A525&gt;0,"Dormant","Disqualified"))))</f>
        <v>T</v>
      </c>
      <c r="F525" s="64"/>
      <c r="G525" s="65" t="str">
        <f aca="false">IF((R525&lt;Dashboard!$M$1),"Yes","No")</f>
        <v>Yes</v>
      </c>
      <c r="H525" s="61" t="n">
        <f aca="false">I525/100*J525</f>
        <v>0</v>
      </c>
      <c r="I525" s="59"/>
      <c r="J525" s="61" t="n">
        <f aca="false">K525*L525</f>
        <v>0</v>
      </c>
      <c r="K525" s="66"/>
      <c r="L525" s="67"/>
      <c r="M525" s="59"/>
      <c r="N525" s="68"/>
      <c r="O525" s="69" t="n">
        <f aca="false">SUMPRODUCT('Communication Log'!E$5:E$7=1,'Communication Log'!B$5:B$7=F525)</f>
        <v>0</v>
      </c>
      <c r="P525" s="69" t="n">
        <f aca="false">SUMPRODUCT('Communication Log'!E$5:E$7=2,'Communication Log'!B$5:B$7=F525)</f>
        <v>0</v>
      </c>
      <c r="Q525" s="69" t="n">
        <f aca="false">SUMPRODUCT('Communication Log'!E$5:E$7=3,'Communication Log'!B$5:B$7=F525)</f>
        <v>0</v>
      </c>
      <c r="R525" s="74"/>
      <c r="S525" s="71"/>
      <c r="T525" s="72" t="s">
        <v>84</v>
      </c>
      <c r="U525" s="73"/>
      <c r="V525" s="73"/>
      <c r="W525" s="64"/>
      <c r="X525" s="72" t="s">
        <v>84</v>
      </c>
      <c r="Y525" s="73"/>
      <c r="Z525" s="74"/>
      <c r="AA525" s="76"/>
      <c r="AB525" s="73"/>
      <c r="AC525" s="73"/>
      <c r="AD525" s="73"/>
    </row>
    <row r="526" customFormat="false" ht="12.95" hidden="false" customHeight="true" outlineLevel="0" collapsed="false">
      <c r="A526" s="59"/>
      <c r="B526" s="60" t="n">
        <f aca="false">RANK(C526,C$4:C$504)</f>
        <v>6</v>
      </c>
      <c r="C526" s="61" t="n">
        <f aca="false">IF(AND(A526&gt;4,A526&lt;7),H526,0)</f>
        <v>0</v>
      </c>
      <c r="D526" s="62" t="str">
        <f aca="false">IF(A526&gt;6,'Sales Stage Names'!B$11,IF(A526&gt;5,'Sales Stage Names'!B$10,IF(A526&gt;4,'Sales Stage Names'!B$9,IF(A526&gt;3,'Sales Stage Names'!B$8,IF(A526&gt;2,'Sales Stage Names'!B$7,IF(A526&gt;1,'Sales Stage Names'!B$6,IF(A526&gt;0,'Sales Stage Names'!B$5,IF(A526="",'Sales Stage Names'!B$2,IF(A526&gt;-1,'Sales Stage Names'!B$4,'Sales Stage Names'!B$3)))))))))</f>
        <v>Not Assigned</v>
      </c>
      <c r="E526" s="63" t="str">
        <f aca="false">IF(A526&gt;6,"Customer",IF(A526&gt;1,"Target",IF(A526="","T",IF(A526&gt;0,"Dormant","Disqualified"))))</f>
        <v>T</v>
      </c>
      <c r="F526" s="64"/>
      <c r="G526" s="65" t="str">
        <f aca="false">IF((R526&lt;Dashboard!$M$1),"Yes","No")</f>
        <v>Yes</v>
      </c>
      <c r="H526" s="61" t="n">
        <f aca="false">I526/100*J526</f>
        <v>0</v>
      </c>
      <c r="I526" s="59"/>
      <c r="J526" s="61" t="n">
        <f aca="false">K526*L526</f>
        <v>0</v>
      </c>
      <c r="K526" s="66"/>
      <c r="L526" s="67"/>
      <c r="M526" s="59"/>
      <c r="N526" s="68"/>
      <c r="O526" s="69" t="n">
        <f aca="false">SUMPRODUCT('Communication Log'!E$5:E$7=1,'Communication Log'!B$5:B$7=F526)</f>
        <v>0</v>
      </c>
      <c r="P526" s="69" t="n">
        <f aca="false">SUMPRODUCT('Communication Log'!E$5:E$7=2,'Communication Log'!B$5:B$7=F526)</f>
        <v>0</v>
      </c>
      <c r="Q526" s="69" t="n">
        <f aca="false">SUMPRODUCT('Communication Log'!E$5:E$7=3,'Communication Log'!B$5:B$7=F526)</f>
        <v>0</v>
      </c>
      <c r="R526" s="74"/>
      <c r="S526" s="71"/>
      <c r="T526" s="72" t="s">
        <v>84</v>
      </c>
      <c r="U526" s="73"/>
      <c r="V526" s="73"/>
      <c r="W526" s="64"/>
      <c r="X526" s="72" t="s">
        <v>84</v>
      </c>
      <c r="Y526" s="73"/>
      <c r="Z526" s="74"/>
      <c r="AA526" s="76"/>
      <c r="AB526" s="73"/>
      <c r="AC526" s="73"/>
      <c r="AD526" s="73"/>
    </row>
    <row r="527" customFormat="false" ht="12.95" hidden="false" customHeight="true" outlineLevel="0" collapsed="false">
      <c r="A527" s="59"/>
      <c r="B527" s="60" t="n">
        <f aca="false">RANK(C527,C$4:C$504)</f>
        <v>6</v>
      </c>
      <c r="C527" s="61" t="n">
        <f aca="false">IF(AND(A527&gt;4,A527&lt;7),H527,0)</f>
        <v>0</v>
      </c>
      <c r="D527" s="62" t="str">
        <f aca="false">IF(A527&gt;6,'Sales Stage Names'!B$11,IF(A527&gt;5,'Sales Stage Names'!B$10,IF(A527&gt;4,'Sales Stage Names'!B$9,IF(A527&gt;3,'Sales Stage Names'!B$8,IF(A527&gt;2,'Sales Stage Names'!B$7,IF(A527&gt;1,'Sales Stage Names'!B$6,IF(A527&gt;0,'Sales Stage Names'!B$5,IF(A527="",'Sales Stage Names'!B$2,IF(A527&gt;-1,'Sales Stage Names'!B$4,'Sales Stage Names'!B$3)))))))))</f>
        <v>Not Assigned</v>
      </c>
      <c r="E527" s="63" t="str">
        <f aca="false">IF(A527&gt;6,"Customer",IF(A527&gt;1,"Target",IF(A527="","T",IF(A527&gt;0,"Dormant","Disqualified"))))</f>
        <v>T</v>
      </c>
      <c r="F527" s="64"/>
      <c r="G527" s="65" t="str">
        <f aca="false">IF((R527&lt;Dashboard!$M$1),"Yes","No")</f>
        <v>Yes</v>
      </c>
      <c r="H527" s="61" t="n">
        <f aca="false">I527/100*J527</f>
        <v>0</v>
      </c>
      <c r="I527" s="59"/>
      <c r="J527" s="61" t="n">
        <f aca="false">K527*L527</f>
        <v>0</v>
      </c>
      <c r="K527" s="66"/>
      <c r="L527" s="67"/>
      <c r="M527" s="59"/>
      <c r="N527" s="68"/>
      <c r="O527" s="69" t="n">
        <f aca="false">SUMPRODUCT('Communication Log'!E$5:E$7=1,'Communication Log'!B$5:B$7=F527)</f>
        <v>0</v>
      </c>
      <c r="P527" s="69" t="n">
        <f aca="false">SUMPRODUCT('Communication Log'!E$5:E$7=2,'Communication Log'!B$5:B$7=F527)</f>
        <v>0</v>
      </c>
      <c r="Q527" s="69" t="n">
        <f aca="false">SUMPRODUCT('Communication Log'!E$5:E$7=3,'Communication Log'!B$5:B$7=F527)</f>
        <v>0</v>
      </c>
      <c r="R527" s="74"/>
      <c r="S527" s="71"/>
      <c r="T527" s="72" t="s">
        <v>84</v>
      </c>
      <c r="U527" s="73"/>
      <c r="V527" s="73"/>
      <c r="W527" s="64"/>
      <c r="X527" s="72" t="s">
        <v>84</v>
      </c>
      <c r="Y527" s="73"/>
      <c r="Z527" s="74"/>
      <c r="AA527" s="76"/>
      <c r="AB527" s="73"/>
      <c r="AC527" s="73"/>
      <c r="AD527" s="73"/>
    </row>
    <row r="528" customFormat="false" ht="12.95" hidden="false" customHeight="true" outlineLevel="0" collapsed="false">
      <c r="A528" s="59"/>
      <c r="B528" s="60" t="n">
        <f aca="false">RANK(C528,C$4:C$504)</f>
        <v>6</v>
      </c>
      <c r="C528" s="61" t="n">
        <f aca="false">IF(AND(A528&gt;4,A528&lt;7),H528,0)</f>
        <v>0</v>
      </c>
      <c r="D528" s="62" t="str">
        <f aca="false">IF(A528&gt;6,'Sales Stage Names'!B$11,IF(A528&gt;5,'Sales Stage Names'!B$10,IF(A528&gt;4,'Sales Stage Names'!B$9,IF(A528&gt;3,'Sales Stage Names'!B$8,IF(A528&gt;2,'Sales Stage Names'!B$7,IF(A528&gt;1,'Sales Stage Names'!B$6,IF(A528&gt;0,'Sales Stage Names'!B$5,IF(A528="",'Sales Stage Names'!B$2,IF(A528&gt;-1,'Sales Stage Names'!B$4,'Sales Stage Names'!B$3)))))))))</f>
        <v>Not Assigned</v>
      </c>
      <c r="E528" s="63" t="str">
        <f aca="false">IF(A528&gt;6,"Customer",IF(A528&gt;1,"Target",IF(A528="","T",IF(A528&gt;0,"Dormant","Disqualified"))))</f>
        <v>T</v>
      </c>
      <c r="F528" s="64"/>
      <c r="G528" s="65" t="str">
        <f aca="false">IF((R528&lt;Dashboard!$M$1),"Yes","No")</f>
        <v>Yes</v>
      </c>
      <c r="H528" s="61" t="n">
        <f aca="false">I528/100*J528</f>
        <v>0</v>
      </c>
      <c r="I528" s="59"/>
      <c r="J528" s="61" t="n">
        <f aca="false">K528*L528</f>
        <v>0</v>
      </c>
      <c r="K528" s="66"/>
      <c r="L528" s="67"/>
      <c r="M528" s="59"/>
      <c r="N528" s="68"/>
      <c r="O528" s="69" t="n">
        <f aca="false">SUMPRODUCT('Communication Log'!E$5:E$7=1,'Communication Log'!B$5:B$7=F528)</f>
        <v>0</v>
      </c>
      <c r="P528" s="69" t="n">
        <f aca="false">SUMPRODUCT('Communication Log'!E$5:E$7=2,'Communication Log'!B$5:B$7=F528)</f>
        <v>0</v>
      </c>
      <c r="Q528" s="69" t="n">
        <f aca="false">SUMPRODUCT('Communication Log'!E$5:E$7=3,'Communication Log'!B$5:B$7=F528)</f>
        <v>0</v>
      </c>
      <c r="R528" s="74"/>
      <c r="S528" s="71"/>
      <c r="T528" s="72" t="s">
        <v>84</v>
      </c>
      <c r="U528" s="73"/>
      <c r="V528" s="73"/>
      <c r="W528" s="64"/>
      <c r="X528" s="72" t="s">
        <v>84</v>
      </c>
      <c r="Y528" s="73"/>
      <c r="Z528" s="74"/>
      <c r="AA528" s="76"/>
      <c r="AB528" s="73"/>
      <c r="AC528" s="73"/>
      <c r="AD528" s="73"/>
    </row>
    <row r="529" customFormat="false" ht="12.95" hidden="false" customHeight="true" outlineLevel="0" collapsed="false">
      <c r="A529" s="59"/>
      <c r="B529" s="60" t="n">
        <f aca="false">RANK(C529,C$4:C$504)</f>
        <v>6</v>
      </c>
      <c r="C529" s="61" t="n">
        <f aca="false">IF(AND(A529&gt;4,A529&lt;7),H529,0)</f>
        <v>0</v>
      </c>
      <c r="D529" s="62" t="str">
        <f aca="false">IF(A529&gt;6,'Sales Stage Names'!B$11,IF(A529&gt;5,'Sales Stage Names'!B$10,IF(A529&gt;4,'Sales Stage Names'!B$9,IF(A529&gt;3,'Sales Stage Names'!B$8,IF(A529&gt;2,'Sales Stage Names'!B$7,IF(A529&gt;1,'Sales Stage Names'!B$6,IF(A529&gt;0,'Sales Stage Names'!B$5,IF(A529="",'Sales Stage Names'!B$2,IF(A529&gt;-1,'Sales Stage Names'!B$4,'Sales Stage Names'!B$3)))))))))</f>
        <v>Not Assigned</v>
      </c>
      <c r="E529" s="63" t="str">
        <f aca="false">IF(A529&gt;6,"Customer",IF(A529&gt;1,"Target",IF(A529="","T",IF(A529&gt;0,"Dormant","Disqualified"))))</f>
        <v>T</v>
      </c>
      <c r="F529" s="64"/>
      <c r="G529" s="65" t="str">
        <f aca="false">IF((R529&lt;Dashboard!$M$1),"Yes","No")</f>
        <v>Yes</v>
      </c>
      <c r="H529" s="61" t="n">
        <f aca="false">I529/100*J529</f>
        <v>0</v>
      </c>
      <c r="I529" s="59"/>
      <c r="J529" s="61" t="n">
        <f aca="false">K529*L529</f>
        <v>0</v>
      </c>
      <c r="K529" s="66"/>
      <c r="L529" s="67"/>
      <c r="M529" s="59"/>
      <c r="N529" s="68"/>
      <c r="O529" s="69" t="n">
        <f aca="false">SUMPRODUCT('Communication Log'!E$5:E$7=1,'Communication Log'!B$5:B$7=F529)</f>
        <v>0</v>
      </c>
      <c r="P529" s="69" t="n">
        <f aca="false">SUMPRODUCT('Communication Log'!E$5:E$7=2,'Communication Log'!B$5:B$7=F529)</f>
        <v>0</v>
      </c>
      <c r="Q529" s="69" t="n">
        <f aca="false">SUMPRODUCT('Communication Log'!E$5:E$7=3,'Communication Log'!B$5:B$7=F529)</f>
        <v>0</v>
      </c>
      <c r="R529" s="74"/>
      <c r="S529" s="71"/>
      <c r="T529" s="72" t="s">
        <v>84</v>
      </c>
      <c r="U529" s="73"/>
      <c r="V529" s="73"/>
      <c r="W529" s="64"/>
      <c r="X529" s="72" t="s">
        <v>84</v>
      </c>
      <c r="Y529" s="73"/>
      <c r="Z529" s="74"/>
      <c r="AA529" s="76"/>
      <c r="AB529" s="73"/>
      <c r="AC529" s="73"/>
      <c r="AD529" s="73"/>
    </row>
    <row r="530" customFormat="false" ht="12.95" hidden="false" customHeight="true" outlineLevel="0" collapsed="false">
      <c r="A530" s="59"/>
      <c r="B530" s="60" t="n">
        <f aca="false">RANK(C530,C$4:C$504)</f>
        <v>6</v>
      </c>
      <c r="C530" s="61" t="n">
        <f aca="false">IF(AND(A530&gt;4,A530&lt;7),H530,0)</f>
        <v>0</v>
      </c>
      <c r="D530" s="62" t="str">
        <f aca="false">IF(A530&gt;6,'Sales Stage Names'!B$11,IF(A530&gt;5,'Sales Stage Names'!B$10,IF(A530&gt;4,'Sales Stage Names'!B$9,IF(A530&gt;3,'Sales Stage Names'!B$8,IF(A530&gt;2,'Sales Stage Names'!B$7,IF(A530&gt;1,'Sales Stage Names'!B$6,IF(A530&gt;0,'Sales Stage Names'!B$5,IF(A530="",'Sales Stage Names'!B$2,IF(A530&gt;-1,'Sales Stage Names'!B$4,'Sales Stage Names'!B$3)))))))))</f>
        <v>Not Assigned</v>
      </c>
      <c r="E530" s="63" t="str">
        <f aca="false">IF(A530&gt;6,"Customer",IF(A530&gt;1,"Target",IF(A530="","T",IF(A530&gt;0,"Dormant","Disqualified"))))</f>
        <v>T</v>
      </c>
      <c r="F530" s="64"/>
      <c r="G530" s="65" t="str">
        <f aca="false">IF((R530&lt;Dashboard!$M$1),"Yes","No")</f>
        <v>Yes</v>
      </c>
      <c r="H530" s="61" t="n">
        <f aca="false">I530/100*J530</f>
        <v>0</v>
      </c>
      <c r="I530" s="59"/>
      <c r="J530" s="61" t="n">
        <f aca="false">K530*L530</f>
        <v>0</v>
      </c>
      <c r="K530" s="66"/>
      <c r="L530" s="67"/>
      <c r="M530" s="59"/>
      <c r="N530" s="68"/>
      <c r="O530" s="69" t="n">
        <f aca="false">SUMPRODUCT('Communication Log'!E$5:E$7=1,'Communication Log'!B$5:B$7=F530)</f>
        <v>0</v>
      </c>
      <c r="P530" s="69" t="n">
        <f aca="false">SUMPRODUCT('Communication Log'!E$5:E$7=2,'Communication Log'!B$5:B$7=F530)</f>
        <v>0</v>
      </c>
      <c r="Q530" s="69" t="n">
        <f aca="false">SUMPRODUCT('Communication Log'!E$5:E$7=3,'Communication Log'!B$5:B$7=F530)</f>
        <v>0</v>
      </c>
      <c r="R530" s="74"/>
      <c r="S530" s="71"/>
      <c r="T530" s="72" t="s">
        <v>84</v>
      </c>
      <c r="U530" s="73"/>
      <c r="V530" s="73"/>
      <c r="W530" s="64"/>
      <c r="X530" s="72" t="s">
        <v>84</v>
      </c>
      <c r="Y530" s="73"/>
      <c r="Z530" s="74"/>
      <c r="AA530" s="76"/>
      <c r="AB530" s="73"/>
      <c r="AC530" s="73"/>
      <c r="AD530" s="73"/>
    </row>
    <row r="531" customFormat="false" ht="12.95" hidden="false" customHeight="true" outlineLevel="0" collapsed="false">
      <c r="A531" s="59"/>
      <c r="B531" s="60" t="n">
        <f aca="false">RANK(C531,C$4:C$504)</f>
        <v>6</v>
      </c>
      <c r="C531" s="61" t="n">
        <f aca="false">IF(AND(A531&gt;4,A531&lt;7),H531,0)</f>
        <v>0</v>
      </c>
      <c r="D531" s="62" t="str">
        <f aca="false">IF(A531&gt;6,'Sales Stage Names'!B$11,IF(A531&gt;5,'Sales Stage Names'!B$10,IF(A531&gt;4,'Sales Stage Names'!B$9,IF(A531&gt;3,'Sales Stage Names'!B$8,IF(A531&gt;2,'Sales Stage Names'!B$7,IF(A531&gt;1,'Sales Stage Names'!B$6,IF(A531&gt;0,'Sales Stage Names'!B$5,IF(A531="",'Sales Stage Names'!B$2,IF(A531&gt;-1,'Sales Stage Names'!B$4,'Sales Stage Names'!B$3)))))))))</f>
        <v>Not Assigned</v>
      </c>
      <c r="E531" s="63" t="str">
        <f aca="false">IF(A531&gt;6,"Customer",IF(A531&gt;1,"Target",IF(A531="","T",IF(A531&gt;0,"Dormant","Disqualified"))))</f>
        <v>T</v>
      </c>
      <c r="F531" s="64"/>
      <c r="G531" s="65" t="str">
        <f aca="false">IF((R531&lt;Dashboard!$M$1),"Yes","No")</f>
        <v>Yes</v>
      </c>
      <c r="H531" s="61" t="n">
        <f aca="false">I531/100*J531</f>
        <v>0</v>
      </c>
      <c r="I531" s="59"/>
      <c r="J531" s="61" t="n">
        <f aca="false">K531*L531</f>
        <v>0</v>
      </c>
      <c r="K531" s="66"/>
      <c r="L531" s="67"/>
      <c r="M531" s="59"/>
      <c r="N531" s="68"/>
      <c r="O531" s="69" t="n">
        <f aca="false">SUMPRODUCT('Communication Log'!E$5:E$7=1,'Communication Log'!B$5:B$7=F531)</f>
        <v>0</v>
      </c>
      <c r="P531" s="69" t="n">
        <f aca="false">SUMPRODUCT('Communication Log'!E$5:E$7=2,'Communication Log'!B$5:B$7=F531)</f>
        <v>0</v>
      </c>
      <c r="Q531" s="69" t="n">
        <f aca="false">SUMPRODUCT('Communication Log'!E$5:E$7=3,'Communication Log'!B$5:B$7=F531)</f>
        <v>0</v>
      </c>
      <c r="R531" s="74"/>
      <c r="S531" s="71"/>
      <c r="T531" s="72" t="s">
        <v>84</v>
      </c>
      <c r="U531" s="73"/>
      <c r="V531" s="73"/>
      <c r="W531" s="64"/>
      <c r="X531" s="72" t="s">
        <v>84</v>
      </c>
      <c r="Y531" s="73"/>
      <c r="Z531" s="74"/>
      <c r="AA531" s="76"/>
      <c r="AB531" s="73"/>
      <c r="AC531" s="73"/>
      <c r="AD531" s="73"/>
    </row>
    <row r="532" customFormat="false" ht="12.95" hidden="false" customHeight="true" outlineLevel="0" collapsed="false">
      <c r="A532" s="59"/>
      <c r="B532" s="60" t="n">
        <f aca="false">RANK(C532,C$4:C$504)</f>
        <v>6</v>
      </c>
      <c r="C532" s="61" t="n">
        <f aca="false">IF(AND(A532&gt;4,A532&lt;7),H532,0)</f>
        <v>0</v>
      </c>
      <c r="D532" s="62" t="str">
        <f aca="false">IF(A532&gt;6,'Sales Stage Names'!B$11,IF(A532&gt;5,'Sales Stage Names'!B$10,IF(A532&gt;4,'Sales Stage Names'!B$9,IF(A532&gt;3,'Sales Stage Names'!B$8,IF(A532&gt;2,'Sales Stage Names'!B$7,IF(A532&gt;1,'Sales Stage Names'!B$6,IF(A532&gt;0,'Sales Stage Names'!B$5,IF(A532="",'Sales Stage Names'!B$2,IF(A532&gt;-1,'Sales Stage Names'!B$4,'Sales Stage Names'!B$3)))))))))</f>
        <v>Not Assigned</v>
      </c>
      <c r="E532" s="63" t="str">
        <f aca="false">IF(A532&gt;6,"Customer",IF(A532&gt;1,"Target",IF(A532="","T",IF(A532&gt;0,"Dormant","Disqualified"))))</f>
        <v>T</v>
      </c>
      <c r="F532" s="64"/>
      <c r="G532" s="65" t="str">
        <f aca="false">IF((R532&lt;Dashboard!$M$1),"Yes","No")</f>
        <v>Yes</v>
      </c>
      <c r="H532" s="61" t="n">
        <f aca="false">I532/100*J532</f>
        <v>0</v>
      </c>
      <c r="I532" s="59"/>
      <c r="J532" s="61" t="n">
        <f aca="false">K532*L532</f>
        <v>0</v>
      </c>
      <c r="K532" s="66"/>
      <c r="L532" s="67"/>
      <c r="M532" s="59"/>
      <c r="N532" s="68"/>
      <c r="O532" s="69" t="n">
        <f aca="false">SUMPRODUCT('Communication Log'!E$5:E$7=1,'Communication Log'!B$5:B$7=F532)</f>
        <v>0</v>
      </c>
      <c r="P532" s="69" t="n">
        <f aca="false">SUMPRODUCT('Communication Log'!E$5:E$7=2,'Communication Log'!B$5:B$7=F532)</f>
        <v>0</v>
      </c>
      <c r="Q532" s="69" t="n">
        <f aca="false">SUMPRODUCT('Communication Log'!E$5:E$7=3,'Communication Log'!B$5:B$7=F532)</f>
        <v>0</v>
      </c>
      <c r="R532" s="74"/>
      <c r="S532" s="71"/>
      <c r="T532" s="72" t="s">
        <v>84</v>
      </c>
      <c r="U532" s="73"/>
      <c r="V532" s="73"/>
      <c r="W532" s="64"/>
      <c r="X532" s="72" t="s">
        <v>84</v>
      </c>
      <c r="Y532" s="73"/>
      <c r="Z532" s="74"/>
      <c r="AA532" s="76"/>
      <c r="AB532" s="73"/>
      <c r="AC532" s="73"/>
      <c r="AD532" s="73"/>
    </row>
    <row r="533" customFormat="false" ht="12.95" hidden="false" customHeight="true" outlineLevel="0" collapsed="false">
      <c r="A533" s="59"/>
      <c r="B533" s="60" t="n">
        <f aca="false">RANK(C533,C$4:C$504)</f>
        <v>6</v>
      </c>
      <c r="C533" s="61" t="n">
        <f aca="false">IF(AND(A533&gt;4,A533&lt;7),H533,0)</f>
        <v>0</v>
      </c>
      <c r="D533" s="62" t="str">
        <f aca="false">IF(A533&gt;6,'Sales Stage Names'!B$11,IF(A533&gt;5,'Sales Stage Names'!B$10,IF(A533&gt;4,'Sales Stage Names'!B$9,IF(A533&gt;3,'Sales Stage Names'!B$8,IF(A533&gt;2,'Sales Stage Names'!B$7,IF(A533&gt;1,'Sales Stage Names'!B$6,IF(A533&gt;0,'Sales Stage Names'!B$5,IF(A533="",'Sales Stage Names'!B$2,IF(A533&gt;-1,'Sales Stage Names'!B$4,'Sales Stage Names'!B$3)))))))))</f>
        <v>Not Assigned</v>
      </c>
      <c r="E533" s="63" t="str">
        <f aca="false">IF(A533&gt;6,"Customer",IF(A533&gt;1,"Target",IF(A533="","T",IF(A533&gt;0,"Dormant","Disqualified"))))</f>
        <v>T</v>
      </c>
      <c r="F533" s="64"/>
      <c r="G533" s="65" t="str">
        <f aca="false">IF((R533&lt;Dashboard!$M$1),"Yes","No")</f>
        <v>Yes</v>
      </c>
      <c r="H533" s="61" t="n">
        <f aca="false">I533/100*J533</f>
        <v>0</v>
      </c>
      <c r="I533" s="59"/>
      <c r="J533" s="61" t="n">
        <f aca="false">K533*L533</f>
        <v>0</v>
      </c>
      <c r="K533" s="66"/>
      <c r="L533" s="67"/>
      <c r="M533" s="59"/>
      <c r="N533" s="68"/>
      <c r="O533" s="69" t="n">
        <f aca="false">SUMPRODUCT('Communication Log'!E$5:E$7=1,'Communication Log'!B$5:B$7=F533)</f>
        <v>0</v>
      </c>
      <c r="P533" s="69" t="n">
        <f aca="false">SUMPRODUCT('Communication Log'!E$5:E$7=2,'Communication Log'!B$5:B$7=F533)</f>
        <v>0</v>
      </c>
      <c r="Q533" s="69" t="n">
        <f aca="false">SUMPRODUCT('Communication Log'!E$5:E$7=3,'Communication Log'!B$5:B$7=F533)</f>
        <v>0</v>
      </c>
      <c r="R533" s="74"/>
      <c r="S533" s="71"/>
      <c r="T533" s="72" t="s">
        <v>84</v>
      </c>
      <c r="U533" s="73"/>
      <c r="V533" s="73"/>
      <c r="W533" s="64"/>
      <c r="X533" s="72" t="s">
        <v>84</v>
      </c>
      <c r="Y533" s="73"/>
      <c r="Z533" s="74"/>
      <c r="AA533" s="76"/>
      <c r="AB533" s="73"/>
      <c r="AC533" s="73"/>
      <c r="AD533" s="73"/>
    </row>
    <row r="534" customFormat="false" ht="12.95" hidden="false" customHeight="true" outlineLevel="0" collapsed="false">
      <c r="A534" s="59"/>
      <c r="B534" s="60" t="n">
        <f aca="false">RANK(C534,C$4:C$504)</f>
        <v>6</v>
      </c>
      <c r="C534" s="61" t="n">
        <f aca="false">IF(AND(A534&gt;4,A534&lt;7),H534,0)</f>
        <v>0</v>
      </c>
      <c r="D534" s="62" t="str">
        <f aca="false">IF(A534&gt;6,'Sales Stage Names'!B$11,IF(A534&gt;5,'Sales Stage Names'!B$10,IF(A534&gt;4,'Sales Stage Names'!B$9,IF(A534&gt;3,'Sales Stage Names'!B$8,IF(A534&gt;2,'Sales Stage Names'!B$7,IF(A534&gt;1,'Sales Stage Names'!B$6,IF(A534&gt;0,'Sales Stage Names'!B$5,IF(A534="",'Sales Stage Names'!B$2,IF(A534&gt;-1,'Sales Stage Names'!B$4,'Sales Stage Names'!B$3)))))))))</f>
        <v>Not Assigned</v>
      </c>
      <c r="E534" s="63" t="str">
        <f aca="false">IF(A534&gt;6,"Customer",IF(A534&gt;1,"Target",IF(A534="","T",IF(A534&gt;0,"Dormant","Disqualified"))))</f>
        <v>T</v>
      </c>
      <c r="F534" s="64"/>
      <c r="G534" s="65" t="str">
        <f aca="false">IF((R534&lt;Dashboard!$M$1),"Yes","No")</f>
        <v>Yes</v>
      </c>
      <c r="H534" s="61" t="n">
        <f aca="false">I534/100*J534</f>
        <v>0</v>
      </c>
      <c r="I534" s="59"/>
      <c r="J534" s="61" t="n">
        <f aca="false">K534*L534</f>
        <v>0</v>
      </c>
      <c r="K534" s="66"/>
      <c r="L534" s="67"/>
      <c r="M534" s="59"/>
      <c r="N534" s="68"/>
      <c r="O534" s="69" t="n">
        <f aca="false">SUMPRODUCT('Communication Log'!E$5:E$7=1,'Communication Log'!B$5:B$7=F534)</f>
        <v>0</v>
      </c>
      <c r="P534" s="69" t="n">
        <f aca="false">SUMPRODUCT('Communication Log'!E$5:E$7=2,'Communication Log'!B$5:B$7=F534)</f>
        <v>0</v>
      </c>
      <c r="Q534" s="69" t="n">
        <f aca="false">SUMPRODUCT('Communication Log'!E$5:E$7=3,'Communication Log'!B$5:B$7=F534)</f>
        <v>0</v>
      </c>
      <c r="R534" s="74"/>
      <c r="S534" s="71"/>
      <c r="T534" s="72" t="s">
        <v>84</v>
      </c>
      <c r="U534" s="73"/>
      <c r="V534" s="73"/>
      <c r="W534" s="64"/>
      <c r="X534" s="72" t="s">
        <v>84</v>
      </c>
      <c r="Y534" s="73"/>
      <c r="Z534" s="74"/>
      <c r="AA534" s="76"/>
      <c r="AB534" s="73"/>
      <c r="AC534" s="73"/>
      <c r="AD534" s="73"/>
    </row>
    <row r="535" customFormat="false" ht="12.95" hidden="false" customHeight="true" outlineLevel="0" collapsed="false">
      <c r="A535" s="59"/>
      <c r="B535" s="60" t="n">
        <f aca="false">RANK(C535,C$4:C$504)</f>
        <v>6</v>
      </c>
      <c r="C535" s="61" t="n">
        <f aca="false">IF(AND(A535&gt;4,A535&lt;7),H535,0)</f>
        <v>0</v>
      </c>
      <c r="D535" s="62" t="str">
        <f aca="false">IF(A535&gt;6,'Sales Stage Names'!B$11,IF(A535&gt;5,'Sales Stage Names'!B$10,IF(A535&gt;4,'Sales Stage Names'!B$9,IF(A535&gt;3,'Sales Stage Names'!B$8,IF(A535&gt;2,'Sales Stage Names'!B$7,IF(A535&gt;1,'Sales Stage Names'!B$6,IF(A535&gt;0,'Sales Stage Names'!B$5,IF(A535="",'Sales Stage Names'!B$2,IF(A535&gt;-1,'Sales Stage Names'!B$4,'Sales Stage Names'!B$3)))))))))</f>
        <v>Not Assigned</v>
      </c>
      <c r="E535" s="63" t="str">
        <f aca="false">IF(A535&gt;6,"Customer",IF(A535&gt;1,"Target",IF(A535="","T",IF(A535&gt;0,"Dormant","Disqualified"))))</f>
        <v>T</v>
      </c>
      <c r="F535" s="64"/>
      <c r="G535" s="65" t="str">
        <f aca="false">IF((R535&lt;Dashboard!$M$1),"Yes","No")</f>
        <v>Yes</v>
      </c>
      <c r="H535" s="61" t="n">
        <f aca="false">I535/100*J535</f>
        <v>0</v>
      </c>
      <c r="I535" s="59"/>
      <c r="J535" s="61" t="n">
        <f aca="false">K535*L535</f>
        <v>0</v>
      </c>
      <c r="K535" s="66"/>
      <c r="L535" s="67"/>
      <c r="M535" s="59"/>
      <c r="N535" s="68"/>
      <c r="O535" s="69" t="n">
        <f aca="false">SUMPRODUCT('Communication Log'!E$5:E$7=1,'Communication Log'!B$5:B$7=F535)</f>
        <v>0</v>
      </c>
      <c r="P535" s="69" t="n">
        <f aca="false">SUMPRODUCT('Communication Log'!E$5:E$7=2,'Communication Log'!B$5:B$7=F535)</f>
        <v>0</v>
      </c>
      <c r="Q535" s="69" t="n">
        <f aca="false">SUMPRODUCT('Communication Log'!E$5:E$7=3,'Communication Log'!B$5:B$7=F535)</f>
        <v>0</v>
      </c>
      <c r="R535" s="74"/>
      <c r="S535" s="71"/>
      <c r="T535" s="72" t="s">
        <v>84</v>
      </c>
      <c r="U535" s="73"/>
      <c r="V535" s="73"/>
      <c r="W535" s="64"/>
      <c r="X535" s="72" t="s">
        <v>84</v>
      </c>
      <c r="Y535" s="73"/>
      <c r="Z535" s="74"/>
      <c r="AA535" s="76"/>
      <c r="AB535" s="73"/>
      <c r="AC535" s="73"/>
      <c r="AD535" s="73"/>
    </row>
    <row r="536" customFormat="false" ht="12.95" hidden="false" customHeight="true" outlineLevel="0" collapsed="false">
      <c r="A536" s="59"/>
      <c r="B536" s="60" t="n">
        <f aca="false">RANK(C536,C$4:C$504)</f>
        <v>6</v>
      </c>
      <c r="C536" s="61" t="n">
        <f aca="false">IF(AND(A536&gt;4,A536&lt;7),H536,0)</f>
        <v>0</v>
      </c>
      <c r="D536" s="62" t="str">
        <f aca="false">IF(A536&gt;6,'Sales Stage Names'!B$11,IF(A536&gt;5,'Sales Stage Names'!B$10,IF(A536&gt;4,'Sales Stage Names'!B$9,IF(A536&gt;3,'Sales Stage Names'!B$8,IF(A536&gt;2,'Sales Stage Names'!B$7,IF(A536&gt;1,'Sales Stage Names'!B$6,IF(A536&gt;0,'Sales Stage Names'!B$5,IF(A536="",'Sales Stage Names'!B$2,IF(A536&gt;-1,'Sales Stage Names'!B$4,'Sales Stage Names'!B$3)))))))))</f>
        <v>Not Assigned</v>
      </c>
      <c r="E536" s="63" t="str">
        <f aca="false">IF(A536&gt;6,"Customer",IF(A536&gt;1,"Target",IF(A536="","T",IF(A536&gt;0,"Dormant","Disqualified"))))</f>
        <v>T</v>
      </c>
      <c r="F536" s="64"/>
      <c r="G536" s="65" t="str">
        <f aca="false">IF((R536&lt;Dashboard!$M$1),"Yes","No")</f>
        <v>Yes</v>
      </c>
      <c r="H536" s="61" t="n">
        <f aca="false">I536/100*J536</f>
        <v>0</v>
      </c>
      <c r="I536" s="59"/>
      <c r="J536" s="61" t="n">
        <f aca="false">K536*L536</f>
        <v>0</v>
      </c>
      <c r="K536" s="66"/>
      <c r="L536" s="67"/>
      <c r="M536" s="59"/>
      <c r="N536" s="68"/>
      <c r="O536" s="69" t="n">
        <f aca="false">SUMPRODUCT('Communication Log'!E$5:E$7=1,'Communication Log'!B$5:B$7=F536)</f>
        <v>0</v>
      </c>
      <c r="P536" s="69" t="n">
        <f aca="false">SUMPRODUCT('Communication Log'!E$5:E$7=2,'Communication Log'!B$5:B$7=F536)</f>
        <v>0</v>
      </c>
      <c r="Q536" s="69" t="n">
        <f aca="false">SUMPRODUCT('Communication Log'!E$5:E$7=3,'Communication Log'!B$5:B$7=F536)</f>
        <v>0</v>
      </c>
      <c r="R536" s="74"/>
      <c r="S536" s="71"/>
      <c r="T536" s="72" t="s">
        <v>84</v>
      </c>
      <c r="U536" s="73"/>
      <c r="V536" s="73"/>
      <c r="W536" s="64"/>
      <c r="X536" s="72" t="s">
        <v>84</v>
      </c>
      <c r="Y536" s="73"/>
      <c r="Z536" s="74"/>
      <c r="AA536" s="76"/>
      <c r="AB536" s="73"/>
      <c r="AC536" s="73"/>
      <c r="AD536" s="73"/>
    </row>
    <row r="537" customFormat="false" ht="12.95" hidden="false" customHeight="true" outlineLevel="0" collapsed="false">
      <c r="A537" s="59"/>
      <c r="B537" s="60" t="n">
        <f aca="false">RANK(C537,C$4:C$504)</f>
        <v>6</v>
      </c>
      <c r="C537" s="61" t="n">
        <f aca="false">IF(AND(A537&gt;4,A537&lt;7),H537,0)</f>
        <v>0</v>
      </c>
      <c r="D537" s="62" t="str">
        <f aca="false">IF(A537&gt;6,'Sales Stage Names'!B$11,IF(A537&gt;5,'Sales Stage Names'!B$10,IF(A537&gt;4,'Sales Stage Names'!B$9,IF(A537&gt;3,'Sales Stage Names'!B$8,IF(A537&gt;2,'Sales Stage Names'!B$7,IF(A537&gt;1,'Sales Stage Names'!B$6,IF(A537&gt;0,'Sales Stage Names'!B$5,IF(A537="",'Sales Stage Names'!B$2,IF(A537&gt;-1,'Sales Stage Names'!B$4,'Sales Stage Names'!B$3)))))))))</f>
        <v>Not Assigned</v>
      </c>
      <c r="E537" s="63" t="str">
        <f aca="false">IF(A537&gt;6,"Customer",IF(A537&gt;1,"Target",IF(A537="","T",IF(A537&gt;0,"Dormant","Disqualified"))))</f>
        <v>T</v>
      </c>
      <c r="F537" s="64"/>
      <c r="G537" s="65" t="str">
        <f aca="false">IF((R537&lt;Dashboard!$M$1),"Yes","No")</f>
        <v>Yes</v>
      </c>
      <c r="H537" s="61" t="n">
        <f aca="false">I537/100*J537</f>
        <v>0</v>
      </c>
      <c r="I537" s="59"/>
      <c r="J537" s="61" t="n">
        <f aca="false">K537*L537</f>
        <v>0</v>
      </c>
      <c r="K537" s="66"/>
      <c r="L537" s="67"/>
      <c r="M537" s="59"/>
      <c r="N537" s="68"/>
      <c r="O537" s="69" t="n">
        <f aca="false">SUMPRODUCT('Communication Log'!E$5:E$7=1,'Communication Log'!B$5:B$7=F537)</f>
        <v>0</v>
      </c>
      <c r="P537" s="69" t="n">
        <f aca="false">SUMPRODUCT('Communication Log'!E$5:E$7=2,'Communication Log'!B$5:B$7=F537)</f>
        <v>0</v>
      </c>
      <c r="Q537" s="69" t="n">
        <f aca="false">SUMPRODUCT('Communication Log'!E$5:E$7=3,'Communication Log'!B$5:B$7=F537)</f>
        <v>0</v>
      </c>
      <c r="R537" s="74"/>
      <c r="S537" s="71"/>
      <c r="T537" s="72" t="s">
        <v>84</v>
      </c>
      <c r="U537" s="73"/>
      <c r="V537" s="73"/>
      <c r="W537" s="64"/>
      <c r="X537" s="72" t="s">
        <v>84</v>
      </c>
      <c r="Y537" s="73"/>
      <c r="Z537" s="74"/>
      <c r="AA537" s="76"/>
      <c r="AB537" s="73"/>
      <c r="AC537" s="73"/>
      <c r="AD537" s="73"/>
    </row>
    <row r="538" customFormat="false" ht="12.95" hidden="false" customHeight="true" outlineLevel="0" collapsed="false">
      <c r="A538" s="59"/>
      <c r="B538" s="60" t="n">
        <f aca="false">RANK(C538,C$4:C$504)</f>
        <v>6</v>
      </c>
      <c r="C538" s="61" t="n">
        <f aca="false">IF(AND(A538&gt;4,A538&lt;7),H538,0)</f>
        <v>0</v>
      </c>
      <c r="D538" s="62" t="str">
        <f aca="false">IF(A538&gt;6,'Sales Stage Names'!B$11,IF(A538&gt;5,'Sales Stage Names'!B$10,IF(A538&gt;4,'Sales Stage Names'!B$9,IF(A538&gt;3,'Sales Stage Names'!B$8,IF(A538&gt;2,'Sales Stage Names'!B$7,IF(A538&gt;1,'Sales Stage Names'!B$6,IF(A538&gt;0,'Sales Stage Names'!B$5,IF(A538="",'Sales Stage Names'!B$2,IF(A538&gt;-1,'Sales Stage Names'!B$4,'Sales Stage Names'!B$3)))))))))</f>
        <v>Not Assigned</v>
      </c>
      <c r="E538" s="63" t="str">
        <f aca="false">IF(A538&gt;6,"Customer",IF(A538&gt;1,"Target",IF(A538="","T",IF(A538&gt;0,"Dormant","Disqualified"))))</f>
        <v>T</v>
      </c>
      <c r="F538" s="64"/>
      <c r="G538" s="65" t="str">
        <f aca="false">IF((R538&lt;Dashboard!$M$1),"Yes","No")</f>
        <v>Yes</v>
      </c>
      <c r="H538" s="61" t="n">
        <f aca="false">I538/100*J538</f>
        <v>0</v>
      </c>
      <c r="I538" s="59"/>
      <c r="J538" s="61" t="n">
        <f aca="false">K538*L538</f>
        <v>0</v>
      </c>
      <c r="K538" s="66"/>
      <c r="L538" s="67"/>
      <c r="M538" s="59"/>
      <c r="N538" s="68"/>
      <c r="O538" s="69" t="n">
        <f aca="false">SUMPRODUCT('Communication Log'!E$5:E$7=1,'Communication Log'!B$5:B$7=F538)</f>
        <v>0</v>
      </c>
      <c r="P538" s="69" t="n">
        <f aca="false">SUMPRODUCT('Communication Log'!E$5:E$7=2,'Communication Log'!B$5:B$7=F538)</f>
        <v>0</v>
      </c>
      <c r="Q538" s="69" t="n">
        <f aca="false">SUMPRODUCT('Communication Log'!E$5:E$7=3,'Communication Log'!B$5:B$7=F538)</f>
        <v>0</v>
      </c>
      <c r="R538" s="74"/>
      <c r="S538" s="71"/>
      <c r="T538" s="72" t="s">
        <v>84</v>
      </c>
      <c r="U538" s="73"/>
      <c r="V538" s="73"/>
      <c r="W538" s="64"/>
      <c r="X538" s="72" t="s">
        <v>84</v>
      </c>
      <c r="Y538" s="73"/>
      <c r="Z538" s="74"/>
      <c r="AA538" s="76"/>
      <c r="AB538" s="73"/>
      <c r="AC538" s="73"/>
      <c r="AD538" s="73"/>
    </row>
    <row r="539" customFormat="false" ht="12.95" hidden="false" customHeight="true" outlineLevel="0" collapsed="false">
      <c r="A539" s="59"/>
      <c r="B539" s="60" t="n">
        <f aca="false">RANK(C539,C$4:C$504)</f>
        <v>6</v>
      </c>
      <c r="C539" s="61" t="n">
        <f aca="false">IF(AND(A539&gt;4,A539&lt;7),H539,0)</f>
        <v>0</v>
      </c>
      <c r="D539" s="62" t="str">
        <f aca="false">IF(A539&gt;6,'Sales Stage Names'!B$11,IF(A539&gt;5,'Sales Stage Names'!B$10,IF(A539&gt;4,'Sales Stage Names'!B$9,IF(A539&gt;3,'Sales Stage Names'!B$8,IF(A539&gt;2,'Sales Stage Names'!B$7,IF(A539&gt;1,'Sales Stage Names'!B$6,IF(A539&gt;0,'Sales Stage Names'!B$5,IF(A539="",'Sales Stage Names'!B$2,IF(A539&gt;-1,'Sales Stage Names'!B$4,'Sales Stage Names'!B$3)))))))))</f>
        <v>Not Assigned</v>
      </c>
      <c r="E539" s="63" t="str">
        <f aca="false">IF(A539&gt;6,"Customer",IF(A539&gt;1,"Target",IF(A539="","T",IF(A539&gt;0,"Dormant","Disqualified"))))</f>
        <v>T</v>
      </c>
      <c r="F539" s="64"/>
      <c r="G539" s="65" t="str">
        <f aca="false">IF((R539&lt;Dashboard!$M$1),"Yes","No")</f>
        <v>Yes</v>
      </c>
      <c r="H539" s="61" t="n">
        <f aca="false">I539/100*J539</f>
        <v>0</v>
      </c>
      <c r="I539" s="59"/>
      <c r="J539" s="61" t="n">
        <f aca="false">K539*L539</f>
        <v>0</v>
      </c>
      <c r="K539" s="66"/>
      <c r="L539" s="67"/>
      <c r="M539" s="59"/>
      <c r="N539" s="68"/>
      <c r="O539" s="69" t="n">
        <f aca="false">SUMPRODUCT('Communication Log'!E$5:E$7=1,'Communication Log'!B$5:B$7=F539)</f>
        <v>0</v>
      </c>
      <c r="P539" s="69" t="n">
        <f aca="false">SUMPRODUCT('Communication Log'!E$5:E$7=2,'Communication Log'!B$5:B$7=F539)</f>
        <v>0</v>
      </c>
      <c r="Q539" s="69" t="n">
        <f aca="false">SUMPRODUCT('Communication Log'!E$5:E$7=3,'Communication Log'!B$5:B$7=F539)</f>
        <v>0</v>
      </c>
      <c r="R539" s="74"/>
      <c r="S539" s="71"/>
      <c r="T539" s="72" t="s">
        <v>84</v>
      </c>
      <c r="U539" s="73"/>
      <c r="V539" s="73"/>
      <c r="W539" s="64"/>
      <c r="X539" s="72" t="s">
        <v>84</v>
      </c>
      <c r="Y539" s="73"/>
      <c r="Z539" s="74"/>
      <c r="AA539" s="76"/>
      <c r="AB539" s="73"/>
      <c r="AC539" s="73"/>
      <c r="AD539" s="73"/>
    </row>
    <row r="540" customFormat="false" ht="12.95" hidden="false" customHeight="true" outlineLevel="0" collapsed="false">
      <c r="A540" s="59"/>
      <c r="B540" s="60" t="n">
        <f aca="false">RANK(C540,C$4:C$504)</f>
        <v>6</v>
      </c>
      <c r="C540" s="61" t="n">
        <f aca="false">IF(AND(A540&gt;4,A540&lt;7),H540,0)</f>
        <v>0</v>
      </c>
      <c r="D540" s="62" t="str">
        <f aca="false">IF(A540&gt;6,'Sales Stage Names'!B$11,IF(A540&gt;5,'Sales Stage Names'!B$10,IF(A540&gt;4,'Sales Stage Names'!B$9,IF(A540&gt;3,'Sales Stage Names'!B$8,IF(A540&gt;2,'Sales Stage Names'!B$7,IF(A540&gt;1,'Sales Stage Names'!B$6,IF(A540&gt;0,'Sales Stage Names'!B$5,IF(A540="",'Sales Stage Names'!B$2,IF(A540&gt;-1,'Sales Stage Names'!B$4,'Sales Stage Names'!B$3)))))))))</f>
        <v>Not Assigned</v>
      </c>
      <c r="E540" s="63" t="str">
        <f aca="false">IF(A540&gt;6,"Customer",IF(A540&gt;1,"Target",IF(A540="","T",IF(A540&gt;0,"Dormant","Disqualified"))))</f>
        <v>T</v>
      </c>
      <c r="F540" s="64"/>
      <c r="G540" s="65" t="str">
        <f aca="false">IF((R540&lt;Dashboard!$M$1),"Yes","No")</f>
        <v>Yes</v>
      </c>
      <c r="H540" s="61" t="n">
        <f aca="false">I540/100*J540</f>
        <v>0</v>
      </c>
      <c r="I540" s="59"/>
      <c r="J540" s="61" t="n">
        <f aca="false">K540*L540</f>
        <v>0</v>
      </c>
      <c r="K540" s="66"/>
      <c r="L540" s="67"/>
      <c r="M540" s="59"/>
      <c r="N540" s="68"/>
      <c r="O540" s="69" t="n">
        <f aca="false">SUMPRODUCT('Communication Log'!E$5:E$7=1,'Communication Log'!B$5:B$7=F540)</f>
        <v>0</v>
      </c>
      <c r="P540" s="69" t="n">
        <f aca="false">SUMPRODUCT('Communication Log'!E$5:E$7=2,'Communication Log'!B$5:B$7=F540)</f>
        <v>0</v>
      </c>
      <c r="Q540" s="69" t="n">
        <f aca="false">SUMPRODUCT('Communication Log'!E$5:E$7=3,'Communication Log'!B$5:B$7=F540)</f>
        <v>0</v>
      </c>
      <c r="R540" s="74"/>
      <c r="S540" s="71"/>
      <c r="T540" s="72" t="s">
        <v>84</v>
      </c>
      <c r="U540" s="73"/>
      <c r="V540" s="73"/>
      <c r="W540" s="64"/>
      <c r="X540" s="72" t="s">
        <v>84</v>
      </c>
      <c r="Y540" s="73"/>
      <c r="Z540" s="74"/>
      <c r="AA540" s="76"/>
      <c r="AB540" s="73"/>
      <c r="AC540" s="73"/>
      <c r="AD540" s="73"/>
    </row>
    <row r="541" customFormat="false" ht="12.95" hidden="false" customHeight="true" outlineLevel="0" collapsed="false">
      <c r="A541" s="59"/>
      <c r="B541" s="60" t="n">
        <f aca="false">RANK(C541,C$4:C$504)</f>
        <v>6</v>
      </c>
      <c r="C541" s="61" t="n">
        <f aca="false">IF(AND(A541&gt;4,A541&lt;7),H541,0)</f>
        <v>0</v>
      </c>
      <c r="D541" s="62" t="str">
        <f aca="false">IF(A541&gt;6,'Sales Stage Names'!B$11,IF(A541&gt;5,'Sales Stage Names'!B$10,IF(A541&gt;4,'Sales Stage Names'!B$9,IF(A541&gt;3,'Sales Stage Names'!B$8,IF(A541&gt;2,'Sales Stage Names'!B$7,IF(A541&gt;1,'Sales Stage Names'!B$6,IF(A541&gt;0,'Sales Stage Names'!B$5,IF(A541="",'Sales Stage Names'!B$2,IF(A541&gt;-1,'Sales Stage Names'!B$4,'Sales Stage Names'!B$3)))))))))</f>
        <v>Not Assigned</v>
      </c>
      <c r="E541" s="63" t="str">
        <f aca="false">IF(A541&gt;6,"Customer",IF(A541&gt;1,"Target",IF(A541="","T",IF(A541&gt;0,"Dormant","Disqualified"))))</f>
        <v>T</v>
      </c>
      <c r="F541" s="64"/>
      <c r="G541" s="65" t="str">
        <f aca="false">IF((R541&lt;Dashboard!$M$1),"Yes","No")</f>
        <v>Yes</v>
      </c>
      <c r="H541" s="61" t="n">
        <f aca="false">I541/100*J541</f>
        <v>0</v>
      </c>
      <c r="I541" s="59"/>
      <c r="J541" s="61" t="n">
        <f aca="false">K541*L541</f>
        <v>0</v>
      </c>
      <c r="K541" s="66"/>
      <c r="L541" s="67"/>
      <c r="M541" s="59"/>
      <c r="N541" s="68"/>
      <c r="O541" s="69" t="n">
        <f aca="false">SUMPRODUCT('Communication Log'!E$5:E$7=1,'Communication Log'!B$5:B$7=F541)</f>
        <v>0</v>
      </c>
      <c r="P541" s="69" t="n">
        <f aca="false">SUMPRODUCT('Communication Log'!E$5:E$7=2,'Communication Log'!B$5:B$7=F541)</f>
        <v>0</v>
      </c>
      <c r="Q541" s="69" t="n">
        <f aca="false">SUMPRODUCT('Communication Log'!E$5:E$7=3,'Communication Log'!B$5:B$7=F541)</f>
        <v>0</v>
      </c>
      <c r="R541" s="74"/>
      <c r="S541" s="71"/>
      <c r="T541" s="72" t="s">
        <v>84</v>
      </c>
      <c r="U541" s="73"/>
      <c r="V541" s="73"/>
      <c r="W541" s="64"/>
      <c r="X541" s="72" t="s">
        <v>84</v>
      </c>
      <c r="Y541" s="73"/>
      <c r="Z541" s="74"/>
      <c r="AA541" s="76"/>
      <c r="AB541" s="73"/>
      <c r="AC541" s="73"/>
      <c r="AD541" s="73"/>
    </row>
    <row r="542" customFormat="false" ht="12.95" hidden="false" customHeight="true" outlineLevel="0" collapsed="false">
      <c r="A542" s="59"/>
      <c r="B542" s="60" t="n">
        <f aca="false">RANK(C542,C$4:C$504)</f>
        <v>6</v>
      </c>
      <c r="C542" s="61" t="n">
        <f aca="false">IF(AND(A542&gt;4,A542&lt;7),H542,0)</f>
        <v>0</v>
      </c>
      <c r="D542" s="62" t="str">
        <f aca="false">IF(A542&gt;6,'Sales Stage Names'!B$11,IF(A542&gt;5,'Sales Stage Names'!B$10,IF(A542&gt;4,'Sales Stage Names'!B$9,IF(A542&gt;3,'Sales Stage Names'!B$8,IF(A542&gt;2,'Sales Stage Names'!B$7,IF(A542&gt;1,'Sales Stage Names'!B$6,IF(A542&gt;0,'Sales Stage Names'!B$5,IF(A542="",'Sales Stage Names'!B$2,IF(A542&gt;-1,'Sales Stage Names'!B$4,'Sales Stage Names'!B$3)))))))))</f>
        <v>Not Assigned</v>
      </c>
      <c r="E542" s="63" t="str">
        <f aca="false">IF(A542&gt;6,"Customer",IF(A542&gt;1,"Target",IF(A542="","T",IF(A542&gt;0,"Dormant","Disqualified"))))</f>
        <v>T</v>
      </c>
      <c r="F542" s="64"/>
      <c r="G542" s="65" t="str">
        <f aca="false">IF((R542&lt;Dashboard!$M$1),"Yes","No")</f>
        <v>Yes</v>
      </c>
      <c r="H542" s="61" t="n">
        <f aca="false">I542/100*J542</f>
        <v>0</v>
      </c>
      <c r="I542" s="59"/>
      <c r="J542" s="61" t="n">
        <f aca="false">K542*L542</f>
        <v>0</v>
      </c>
      <c r="K542" s="66"/>
      <c r="L542" s="67"/>
      <c r="M542" s="59"/>
      <c r="N542" s="68"/>
      <c r="O542" s="69" t="n">
        <f aca="false">SUMPRODUCT('Communication Log'!E$5:E$7=1,'Communication Log'!B$5:B$7=F542)</f>
        <v>0</v>
      </c>
      <c r="P542" s="69" t="n">
        <f aca="false">SUMPRODUCT('Communication Log'!E$5:E$7=2,'Communication Log'!B$5:B$7=F542)</f>
        <v>0</v>
      </c>
      <c r="Q542" s="69" t="n">
        <f aca="false">SUMPRODUCT('Communication Log'!E$5:E$7=3,'Communication Log'!B$5:B$7=F542)</f>
        <v>0</v>
      </c>
      <c r="R542" s="74"/>
      <c r="S542" s="71"/>
      <c r="T542" s="72" t="s">
        <v>84</v>
      </c>
      <c r="U542" s="73"/>
      <c r="V542" s="73"/>
      <c r="W542" s="64"/>
      <c r="X542" s="72" t="s">
        <v>84</v>
      </c>
      <c r="Y542" s="73"/>
      <c r="Z542" s="74"/>
      <c r="AA542" s="76"/>
      <c r="AB542" s="73"/>
      <c r="AC542" s="73"/>
      <c r="AD542" s="73"/>
    </row>
    <row r="543" customFormat="false" ht="12.95" hidden="false" customHeight="true" outlineLevel="0" collapsed="false">
      <c r="A543" s="59"/>
      <c r="B543" s="60" t="n">
        <f aca="false">RANK(C543,C$4:C$504)</f>
        <v>6</v>
      </c>
      <c r="C543" s="61" t="n">
        <f aca="false">IF(AND(A543&gt;4,A543&lt;7),H543,0)</f>
        <v>0</v>
      </c>
      <c r="D543" s="62" t="str">
        <f aca="false">IF(A543&gt;6,'Sales Stage Names'!B$11,IF(A543&gt;5,'Sales Stage Names'!B$10,IF(A543&gt;4,'Sales Stage Names'!B$9,IF(A543&gt;3,'Sales Stage Names'!B$8,IF(A543&gt;2,'Sales Stage Names'!B$7,IF(A543&gt;1,'Sales Stage Names'!B$6,IF(A543&gt;0,'Sales Stage Names'!B$5,IF(A543="",'Sales Stage Names'!B$2,IF(A543&gt;-1,'Sales Stage Names'!B$4,'Sales Stage Names'!B$3)))))))))</f>
        <v>Not Assigned</v>
      </c>
      <c r="E543" s="63" t="str">
        <f aca="false">IF(A543&gt;6,"Customer",IF(A543&gt;1,"Target",IF(A543="","T",IF(A543&gt;0,"Dormant","Disqualified"))))</f>
        <v>T</v>
      </c>
      <c r="F543" s="64"/>
      <c r="G543" s="65" t="str">
        <f aca="false">IF((R543&lt;Dashboard!$M$1),"Yes","No")</f>
        <v>Yes</v>
      </c>
      <c r="H543" s="61" t="n">
        <f aca="false">I543/100*J543</f>
        <v>0</v>
      </c>
      <c r="I543" s="59"/>
      <c r="J543" s="61" t="n">
        <f aca="false">K543*L543</f>
        <v>0</v>
      </c>
      <c r="K543" s="66"/>
      <c r="L543" s="67"/>
      <c r="M543" s="59"/>
      <c r="N543" s="68"/>
      <c r="O543" s="69" t="n">
        <f aca="false">SUMPRODUCT('Communication Log'!E$5:E$7=1,'Communication Log'!B$5:B$7=F543)</f>
        <v>0</v>
      </c>
      <c r="P543" s="69" t="n">
        <f aca="false">SUMPRODUCT('Communication Log'!E$5:E$7=2,'Communication Log'!B$5:B$7=F543)</f>
        <v>0</v>
      </c>
      <c r="Q543" s="69" t="n">
        <f aca="false">SUMPRODUCT('Communication Log'!E$5:E$7=3,'Communication Log'!B$5:B$7=F543)</f>
        <v>0</v>
      </c>
      <c r="R543" s="74"/>
      <c r="S543" s="71"/>
      <c r="T543" s="72" t="s">
        <v>84</v>
      </c>
      <c r="U543" s="73"/>
      <c r="V543" s="73"/>
      <c r="W543" s="64"/>
      <c r="X543" s="72" t="s">
        <v>84</v>
      </c>
      <c r="Y543" s="73"/>
      <c r="Z543" s="74"/>
      <c r="AA543" s="76"/>
      <c r="AB543" s="73"/>
      <c r="AC543" s="73"/>
      <c r="AD543" s="73"/>
    </row>
    <row r="544" customFormat="false" ht="12.95" hidden="false" customHeight="true" outlineLevel="0" collapsed="false">
      <c r="A544" s="59"/>
      <c r="B544" s="60" t="n">
        <f aca="false">RANK(C544,C$4:C$504)</f>
        <v>6</v>
      </c>
      <c r="C544" s="61" t="n">
        <f aca="false">IF(AND(A544&gt;4,A544&lt;7),H544,0)</f>
        <v>0</v>
      </c>
      <c r="D544" s="62" t="str">
        <f aca="false">IF(A544&gt;6,'Sales Stage Names'!B$11,IF(A544&gt;5,'Sales Stage Names'!B$10,IF(A544&gt;4,'Sales Stage Names'!B$9,IF(A544&gt;3,'Sales Stage Names'!B$8,IF(A544&gt;2,'Sales Stage Names'!B$7,IF(A544&gt;1,'Sales Stage Names'!B$6,IF(A544&gt;0,'Sales Stage Names'!B$5,IF(A544="",'Sales Stage Names'!B$2,IF(A544&gt;-1,'Sales Stage Names'!B$4,'Sales Stage Names'!B$3)))))))))</f>
        <v>Not Assigned</v>
      </c>
      <c r="E544" s="63" t="str">
        <f aca="false">IF(A544&gt;6,"Customer",IF(A544&gt;1,"Target",IF(A544="","T",IF(A544&gt;0,"Dormant","Disqualified"))))</f>
        <v>T</v>
      </c>
      <c r="F544" s="64"/>
      <c r="G544" s="65" t="str">
        <f aca="false">IF((R544&lt;Dashboard!$M$1),"Yes","No")</f>
        <v>Yes</v>
      </c>
      <c r="H544" s="61" t="n">
        <f aca="false">I544/100*J544</f>
        <v>0</v>
      </c>
      <c r="I544" s="59"/>
      <c r="J544" s="61" t="n">
        <f aca="false">K544*L544</f>
        <v>0</v>
      </c>
      <c r="K544" s="66"/>
      <c r="L544" s="67"/>
      <c r="M544" s="59"/>
      <c r="N544" s="68"/>
      <c r="O544" s="69" t="n">
        <f aca="false">SUMPRODUCT('Communication Log'!E$5:E$7=1,'Communication Log'!B$5:B$7=F544)</f>
        <v>0</v>
      </c>
      <c r="P544" s="69" t="n">
        <f aca="false">SUMPRODUCT('Communication Log'!E$5:E$7=2,'Communication Log'!B$5:B$7=F544)</f>
        <v>0</v>
      </c>
      <c r="Q544" s="69" t="n">
        <f aca="false">SUMPRODUCT('Communication Log'!E$5:E$7=3,'Communication Log'!B$5:B$7=F544)</f>
        <v>0</v>
      </c>
      <c r="R544" s="74"/>
      <c r="S544" s="71"/>
      <c r="T544" s="72" t="s">
        <v>84</v>
      </c>
      <c r="U544" s="73"/>
      <c r="V544" s="73"/>
      <c r="W544" s="64"/>
      <c r="X544" s="72" t="s">
        <v>84</v>
      </c>
      <c r="Y544" s="73"/>
      <c r="Z544" s="74"/>
      <c r="AA544" s="76"/>
      <c r="AB544" s="73"/>
      <c r="AC544" s="73"/>
      <c r="AD544" s="73"/>
    </row>
    <row r="545" customFormat="false" ht="12.95" hidden="false" customHeight="true" outlineLevel="0" collapsed="false">
      <c r="A545" s="59"/>
      <c r="B545" s="60" t="n">
        <f aca="false">RANK(C545,C$4:C$504)</f>
        <v>6</v>
      </c>
      <c r="C545" s="61" t="n">
        <f aca="false">IF(AND(A545&gt;4,A545&lt;7),H545,0)</f>
        <v>0</v>
      </c>
      <c r="D545" s="62" t="str">
        <f aca="false">IF(A545&gt;6,'Sales Stage Names'!B$11,IF(A545&gt;5,'Sales Stage Names'!B$10,IF(A545&gt;4,'Sales Stage Names'!B$9,IF(A545&gt;3,'Sales Stage Names'!B$8,IF(A545&gt;2,'Sales Stage Names'!B$7,IF(A545&gt;1,'Sales Stage Names'!B$6,IF(A545&gt;0,'Sales Stage Names'!B$5,IF(A545="",'Sales Stage Names'!B$2,IF(A545&gt;-1,'Sales Stage Names'!B$4,'Sales Stage Names'!B$3)))))))))</f>
        <v>Not Assigned</v>
      </c>
      <c r="E545" s="63" t="str">
        <f aca="false">IF(A545&gt;6,"Customer",IF(A545&gt;1,"Target",IF(A545="","T",IF(A545&gt;0,"Dormant","Disqualified"))))</f>
        <v>T</v>
      </c>
      <c r="F545" s="64"/>
      <c r="G545" s="65" t="str">
        <f aca="false">IF((R545&lt;Dashboard!$M$1),"Yes","No")</f>
        <v>Yes</v>
      </c>
      <c r="H545" s="61" t="n">
        <f aca="false">I545/100*J545</f>
        <v>0</v>
      </c>
      <c r="I545" s="59"/>
      <c r="J545" s="61" t="n">
        <f aca="false">K545*L545</f>
        <v>0</v>
      </c>
      <c r="K545" s="66"/>
      <c r="L545" s="67"/>
      <c r="M545" s="59"/>
      <c r="N545" s="68"/>
      <c r="O545" s="69" t="n">
        <f aca="false">SUMPRODUCT('Communication Log'!E$5:E$7=1,'Communication Log'!B$5:B$7=F545)</f>
        <v>0</v>
      </c>
      <c r="P545" s="69" t="n">
        <f aca="false">SUMPRODUCT('Communication Log'!E$5:E$7=2,'Communication Log'!B$5:B$7=F545)</f>
        <v>0</v>
      </c>
      <c r="Q545" s="69" t="n">
        <f aca="false">SUMPRODUCT('Communication Log'!E$5:E$7=3,'Communication Log'!B$5:B$7=F545)</f>
        <v>0</v>
      </c>
      <c r="R545" s="74"/>
      <c r="S545" s="71"/>
      <c r="T545" s="72" t="s">
        <v>84</v>
      </c>
      <c r="U545" s="73"/>
      <c r="V545" s="73"/>
      <c r="W545" s="64"/>
      <c r="X545" s="72" t="s">
        <v>84</v>
      </c>
      <c r="Y545" s="73"/>
      <c r="Z545" s="74"/>
      <c r="AA545" s="76"/>
      <c r="AB545" s="73"/>
      <c r="AC545" s="73"/>
      <c r="AD545" s="73"/>
    </row>
    <row r="546" customFormat="false" ht="12.95" hidden="false" customHeight="true" outlineLevel="0" collapsed="false">
      <c r="A546" s="59"/>
      <c r="B546" s="60" t="n">
        <f aca="false">RANK(C546,C$4:C$504)</f>
        <v>6</v>
      </c>
      <c r="C546" s="61" t="n">
        <f aca="false">IF(AND(A546&gt;4,A546&lt;7),H546,0)</f>
        <v>0</v>
      </c>
      <c r="D546" s="62" t="str">
        <f aca="false">IF(A546&gt;6,'Sales Stage Names'!B$11,IF(A546&gt;5,'Sales Stage Names'!B$10,IF(A546&gt;4,'Sales Stage Names'!B$9,IF(A546&gt;3,'Sales Stage Names'!B$8,IF(A546&gt;2,'Sales Stage Names'!B$7,IF(A546&gt;1,'Sales Stage Names'!B$6,IF(A546&gt;0,'Sales Stage Names'!B$5,IF(A546="",'Sales Stage Names'!B$2,IF(A546&gt;-1,'Sales Stage Names'!B$4,'Sales Stage Names'!B$3)))))))))</f>
        <v>Not Assigned</v>
      </c>
      <c r="E546" s="63" t="str">
        <f aca="false">IF(A546&gt;6,"Customer",IF(A546&gt;1,"Target",IF(A546="","T",IF(A546&gt;0,"Dormant","Disqualified"))))</f>
        <v>T</v>
      </c>
      <c r="F546" s="64"/>
      <c r="G546" s="65" t="str">
        <f aca="false">IF((R546&lt;Dashboard!$M$1),"Yes","No")</f>
        <v>Yes</v>
      </c>
      <c r="H546" s="61" t="n">
        <f aca="false">I546/100*J546</f>
        <v>0</v>
      </c>
      <c r="I546" s="59"/>
      <c r="J546" s="61" t="n">
        <f aca="false">K546*L546</f>
        <v>0</v>
      </c>
      <c r="K546" s="66"/>
      <c r="L546" s="67"/>
      <c r="M546" s="59"/>
      <c r="N546" s="68"/>
      <c r="O546" s="69" t="n">
        <f aca="false">SUMPRODUCT('Communication Log'!E$5:E$7=1,'Communication Log'!B$5:B$7=F546)</f>
        <v>0</v>
      </c>
      <c r="P546" s="69" t="n">
        <f aca="false">SUMPRODUCT('Communication Log'!E$5:E$7=2,'Communication Log'!B$5:B$7=F546)</f>
        <v>0</v>
      </c>
      <c r="Q546" s="69" t="n">
        <f aca="false">SUMPRODUCT('Communication Log'!E$5:E$7=3,'Communication Log'!B$5:B$7=F546)</f>
        <v>0</v>
      </c>
      <c r="R546" s="74"/>
      <c r="S546" s="71"/>
      <c r="T546" s="72" t="s">
        <v>84</v>
      </c>
      <c r="U546" s="73"/>
      <c r="V546" s="73"/>
      <c r="W546" s="64"/>
      <c r="X546" s="72" t="s">
        <v>84</v>
      </c>
      <c r="Y546" s="73"/>
      <c r="Z546" s="74"/>
      <c r="AA546" s="76"/>
      <c r="AB546" s="73"/>
      <c r="AC546" s="73"/>
      <c r="AD546" s="73"/>
    </row>
    <row r="547" customFormat="false" ht="12.95" hidden="false" customHeight="true" outlineLevel="0" collapsed="false">
      <c r="A547" s="59"/>
      <c r="B547" s="60" t="n">
        <f aca="false">RANK(C547,C$4:C$504)</f>
        <v>6</v>
      </c>
      <c r="C547" s="61" t="n">
        <f aca="false">IF(AND(A547&gt;4,A547&lt;7),H547,0)</f>
        <v>0</v>
      </c>
      <c r="D547" s="62" t="str">
        <f aca="false">IF(A547&gt;6,'Sales Stage Names'!B$11,IF(A547&gt;5,'Sales Stage Names'!B$10,IF(A547&gt;4,'Sales Stage Names'!B$9,IF(A547&gt;3,'Sales Stage Names'!B$8,IF(A547&gt;2,'Sales Stage Names'!B$7,IF(A547&gt;1,'Sales Stage Names'!B$6,IF(A547&gt;0,'Sales Stage Names'!B$5,IF(A547="",'Sales Stage Names'!B$2,IF(A547&gt;-1,'Sales Stage Names'!B$4,'Sales Stage Names'!B$3)))))))))</f>
        <v>Not Assigned</v>
      </c>
      <c r="E547" s="63" t="str">
        <f aca="false">IF(A547&gt;6,"Customer",IF(A547&gt;1,"Target",IF(A547="","T",IF(A547&gt;0,"Dormant","Disqualified"))))</f>
        <v>T</v>
      </c>
      <c r="F547" s="64"/>
      <c r="G547" s="65" t="str">
        <f aca="false">IF((R547&lt;Dashboard!$M$1),"Yes","No")</f>
        <v>Yes</v>
      </c>
      <c r="H547" s="61" t="n">
        <f aca="false">I547/100*J547</f>
        <v>0</v>
      </c>
      <c r="I547" s="59"/>
      <c r="J547" s="61" t="n">
        <f aca="false">K547*L547</f>
        <v>0</v>
      </c>
      <c r="K547" s="66"/>
      <c r="L547" s="67"/>
      <c r="M547" s="59"/>
      <c r="N547" s="68"/>
      <c r="O547" s="69" t="n">
        <f aca="false">SUMPRODUCT('Communication Log'!E$5:E$7=1,'Communication Log'!B$5:B$7=F547)</f>
        <v>0</v>
      </c>
      <c r="P547" s="69" t="n">
        <f aca="false">SUMPRODUCT('Communication Log'!E$5:E$7=2,'Communication Log'!B$5:B$7=F547)</f>
        <v>0</v>
      </c>
      <c r="Q547" s="69" t="n">
        <f aca="false">SUMPRODUCT('Communication Log'!E$5:E$7=3,'Communication Log'!B$5:B$7=F547)</f>
        <v>0</v>
      </c>
      <c r="R547" s="74"/>
      <c r="S547" s="71"/>
      <c r="T547" s="72" t="s">
        <v>84</v>
      </c>
      <c r="U547" s="73"/>
      <c r="V547" s="73"/>
      <c r="W547" s="64"/>
      <c r="X547" s="72" t="s">
        <v>84</v>
      </c>
      <c r="Y547" s="73"/>
      <c r="Z547" s="74"/>
      <c r="AA547" s="76"/>
      <c r="AB547" s="73"/>
      <c r="AC547" s="73"/>
      <c r="AD547" s="73"/>
    </row>
    <row r="548" customFormat="false" ht="12.95" hidden="false" customHeight="true" outlineLevel="0" collapsed="false">
      <c r="A548" s="59"/>
      <c r="B548" s="60" t="n">
        <f aca="false">RANK(C548,C$4:C$504)</f>
        <v>6</v>
      </c>
      <c r="C548" s="61" t="n">
        <f aca="false">IF(AND(A548&gt;4,A548&lt;7),H548,0)</f>
        <v>0</v>
      </c>
      <c r="D548" s="62" t="str">
        <f aca="false">IF(A548&gt;6,'Sales Stage Names'!B$11,IF(A548&gt;5,'Sales Stage Names'!B$10,IF(A548&gt;4,'Sales Stage Names'!B$9,IF(A548&gt;3,'Sales Stage Names'!B$8,IF(A548&gt;2,'Sales Stage Names'!B$7,IF(A548&gt;1,'Sales Stage Names'!B$6,IF(A548&gt;0,'Sales Stage Names'!B$5,IF(A548="",'Sales Stage Names'!B$2,IF(A548&gt;-1,'Sales Stage Names'!B$4,'Sales Stage Names'!B$3)))))))))</f>
        <v>Not Assigned</v>
      </c>
      <c r="E548" s="63" t="str">
        <f aca="false">IF(A548&gt;6,"Customer",IF(A548&gt;1,"Target",IF(A548="","T",IF(A548&gt;0,"Dormant","Disqualified"))))</f>
        <v>T</v>
      </c>
      <c r="F548" s="64"/>
      <c r="G548" s="65" t="str">
        <f aca="false">IF((R548&lt;Dashboard!$M$1),"Yes","No")</f>
        <v>Yes</v>
      </c>
      <c r="H548" s="61" t="n">
        <f aca="false">I548/100*J548</f>
        <v>0</v>
      </c>
      <c r="I548" s="59"/>
      <c r="J548" s="61" t="n">
        <f aca="false">K548*L548</f>
        <v>0</v>
      </c>
      <c r="K548" s="66"/>
      <c r="L548" s="67"/>
      <c r="M548" s="59"/>
      <c r="N548" s="68"/>
      <c r="O548" s="69" t="n">
        <f aca="false">SUMPRODUCT('Communication Log'!E$5:E$7=1,'Communication Log'!B$5:B$7=F548)</f>
        <v>0</v>
      </c>
      <c r="P548" s="69" t="n">
        <f aca="false">SUMPRODUCT('Communication Log'!E$5:E$7=2,'Communication Log'!B$5:B$7=F548)</f>
        <v>0</v>
      </c>
      <c r="Q548" s="69" t="n">
        <f aca="false">SUMPRODUCT('Communication Log'!E$5:E$7=3,'Communication Log'!B$5:B$7=F548)</f>
        <v>0</v>
      </c>
      <c r="R548" s="74"/>
      <c r="S548" s="71"/>
      <c r="T548" s="72" t="s">
        <v>84</v>
      </c>
      <c r="U548" s="73"/>
      <c r="V548" s="73"/>
      <c r="W548" s="64"/>
      <c r="X548" s="72" t="s">
        <v>84</v>
      </c>
      <c r="Y548" s="73"/>
      <c r="Z548" s="74"/>
      <c r="AA548" s="76"/>
      <c r="AB548" s="73"/>
      <c r="AC548" s="73"/>
      <c r="AD548" s="73"/>
    </row>
    <row r="549" customFormat="false" ht="12.95" hidden="false" customHeight="true" outlineLevel="0" collapsed="false">
      <c r="A549" s="59"/>
      <c r="B549" s="60" t="n">
        <f aca="false">RANK(C549,C$4:C$504)</f>
        <v>6</v>
      </c>
      <c r="C549" s="61" t="n">
        <f aca="false">IF(AND(A549&gt;4,A549&lt;7),H549,0)</f>
        <v>0</v>
      </c>
      <c r="D549" s="62" t="str">
        <f aca="false">IF(A549&gt;6,'Sales Stage Names'!B$11,IF(A549&gt;5,'Sales Stage Names'!B$10,IF(A549&gt;4,'Sales Stage Names'!B$9,IF(A549&gt;3,'Sales Stage Names'!B$8,IF(A549&gt;2,'Sales Stage Names'!B$7,IF(A549&gt;1,'Sales Stage Names'!B$6,IF(A549&gt;0,'Sales Stage Names'!B$5,IF(A549="",'Sales Stage Names'!B$2,IF(A549&gt;-1,'Sales Stage Names'!B$4,'Sales Stage Names'!B$3)))))))))</f>
        <v>Not Assigned</v>
      </c>
      <c r="E549" s="63" t="str">
        <f aca="false">IF(A549&gt;6,"Customer",IF(A549&gt;1,"Target",IF(A549="","T",IF(A549&gt;0,"Dormant","Disqualified"))))</f>
        <v>T</v>
      </c>
      <c r="F549" s="64"/>
      <c r="G549" s="65" t="str">
        <f aca="false">IF((R549&lt;Dashboard!$M$1),"Yes","No")</f>
        <v>Yes</v>
      </c>
      <c r="H549" s="61" t="n">
        <f aca="false">I549/100*J549</f>
        <v>0</v>
      </c>
      <c r="I549" s="59"/>
      <c r="J549" s="61" t="n">
        <f aca="false">K549*L549</f>
        <v>0</v>
      </c>
      <c r="K549" s="66"/>
      <c r="L549" s="67"/>
      <c r="M549" s="59"/>
      <c r="N549" s="68"/>
      <c r="O549" s="69" t="n">
        <f aca="false">SUMPRODUCT('Communication Log'!E$5:E$7=1,'Communication Log'!B$5:B$7=F549)</f>
        <v>0</v>
      </c>
      <c r="P549" s="69" t="n">
        <f aca="false">SUMPRODUCT('Communication Log'!E$5:E$7=2,'Communication Log'!B$5:B$7=F549)</f>
        <v>0</v>
      </c>
      <c r="Q549" s="69" t="n">
        <f aca="false">SUMPRODUCT('Communication Log'!E$5:E$7=3,'Communication Log'!B$5:B$7=F549)</f>
        <v>0</v>
      </c>
      <c r="R549" s="74"/>
      <c r="S549" s="71"/>
      <c r="T549" s="72" t="s">
        <v>84</v>
      </c>
      <c r="U549" s="73"/>
      <c r="V549" s="73"/>
      <c r="W549" s="64"/>
      <c r="X549" s="72" t="s">
        <v>84</v>
      </c>
      <c r="Y549" s="73"/>
      <c r="Z549" s="74"/>
      <c r="AA549" s="76"/>
      <c r="AB549" s="73"/>
      <c r="AC549" s="73"/>
      <c r="AD549" s="73"/>
    </row>
    <row r="550" customFormat="false" ht="12.95" hidden="false" customHeight="true" outlineLevel="0" collapsed="false">
      <c r="A550" s="59"/>
      <c r="B550" s="60" t="n">
        <f aca="false">RANK(C550,C$4:C$504)</f>
        <v>6</v>
      </c>
      <c r="C550" s="61" t="n">
        <f aca="false">IF(AND(A550&gt;4,A550&lt;7),H550,0)</f>
        <v>0</v>
      </c>
      <c r="D550" s="62" t="str">
        <f aca="false">IF(A550&gt;6,'Sales Stage Names'!B$11,IF(A550&gt;5,'Sales Stage Names'!B$10,IF(A550&gt;4,'Sales Stage Names'!B$9,IF(A550&gt;3,'Sales Stage Names'!B$8,IF(A550&gt;2,'Sales Stage Names'!B$7,IF(A550&gt;1,'Sales Stage Names'!B$6,IF(A550&gt;0,'Sales Stage Names'!B$5,IF(A550="",'Sales Stage Names'!B$2,IF(A550&gt;-1,'Sales Stage Names'!B$4,'Sales Stage Names'!B$3)))))))))</f>
        <v>Not Assigned</v>
      </c>
      <c r="E550" s="63" t="str">
        <f aca="false">IF(A550&gt;6,"Customer",IF(A550&gt;1,"Target",IF(A550="","T",IF(A550&gt;0,"Dormant","Disqualified"))))</f>
        <v>T</v>
      </c>
      <c r="F550" s="64"/>
      <c r="G550" s="65" t="str">
        <f aca="false">IF((R550&lt;Dashboard!$M$1),"Yes","No")</f>
        <v>Yes</v>
      </c>
      <c r="H550" s="61" t="n">
        <f aca="false">I550/100*J550</f>
        <v>0</v>
      </c>
      <c r="I550" s="59"/>
      <c r="J550" s="61" t="n">
        <f aca="false">K550*L550</f>
        <v>0</v>
      </c>
      <c r="K550" s="66"/>
      <c r="L550" s="67"/>
      <c r="M550" s="59"/>
      <c r="N550" s="68"/>
      <c r="O550" s="69" t="n">
        <f aca="false">SUMPRODUCT('Communication Log'!E$5:E$7=1,'Communication Log'!B$5:B$7=F550)</f>
        <v>0</v>
      </c>
      <c r="P550" s="69" t="n">
        <f aca="false">SUMPRODUCT('Communication Log'!E$5:E$7=2,'Communication Log'!B$5:B$7=F550)</f>
        <v>0</v>
      </c>
      <c r="Q550" s="69" t="n">
        <f aca="false">SUMPRODUCT('Communication Log'!E$5:E$7=3,'Communication Log'!B$5:B$7=F550)</f>
        <v>0</v>
      </c>
      <c r="R550" s="74"/>
      <c r="S550" s="71"/>
      <c r="T550" s="72" t="s">
        <v>84</v>
      </c>
      <c r="U550" s="73"/>
      <c r="V550" s="73"/>
      <c r="W550" s="64"/>
      <c r="X550" s="72" t="s">
        <v>84</v>
      </c>
      <c r="Y550" s="73"/>
      <c r="Z550" s="74"/>
      <c r="AA550" s="76"/>
      <c r="AB550" s="73"/>
      <c r="AC550" s="73"/>
      <c r="AD550" s="73"/>
    </row>
    <row r="551" customFormat="false" ht="12.95" hidden="false" customHeight="true" outlineLevel="0" collapsed="false">
      <c r="A551" s="59"/>
      <c r="B551" s="60" t="n">
        <f aca="false">RANK(C551,C$4:C$504)</f>
        <v>6</v>
      </c>
      <c r="C551" s="61" t="n">
        <f aca="false">IF(AND(A551&gt;4,A551&lt;7),H551,0)</f>
        <v>0</v>
      </c>
      <c r="D551" s="62" t="str">
        <f aca="false">IF(A551&gt;6,'Sales Stage Names'!B$11,IF(A551&gt;5,'Sales Stage Names'!B$10,IF(A551&gt;4,'Sales Stage Names'!B$9,IF(A551&gt;3,'Sales Stage Names'!B$8,IF(A551&gt;2,'Sales Stage Names'!B$7,IF(A551&gt;1,'Sales Stage Names'!B$6,IF(A551&gt;0,'Sales Stage Names'!B$5,IF(A551="",'Sales Stage Names'!B$2,IF(A551&gt;-1,'Sales Stage Names'!B$4,'Sales Stage Names'!B$3)))))))))</f>
        <v>Not Assigned</v>
      </c>
      <c r="E551" s="63" t="str">
        <f aca="false">IF(A551&gt;6,"Customer",IF(A551&gt;1,"Target",IF(A551="","T",IF(A551&gt;0,"Dormant","Disqualified"))))</f>
        <v>T</v>
      </c>
      <c r="F551" s="64"/>
      <c r="G551" s="65" t="str">
        <f aca="false">IF((R551&lt;Dashboard!$M$1),"Yes","No")</f>
        <v>Yes</v>
      </c>
      <c r="H551" s="61" t="n">
        <f aca="false">I551/100*J551</f>
        <v>0</v>
      </c>
      <c r="I551" s="59"/>
      <c r="J551" s="61" t="n">
        <f aca="false">K551*L551</f>
        <v>0</v>
      </c>
      <c r="K551" s="66"/>
      <c r="L551" s="67"/>
      <c r="M551" s="59"/>
      <c r="N551" s="68"/>
      <c r="O551" s="69" t="n">
        <f aca="false">SUMPRODUCT('Communication Log'!E$5:E$7=1,'Communication Log'!B$5:B$7=F551)</f>
        <v>0</v>
      </c>
      <c r="P551" s="69" t="n">
        <f aca="false">SUMPRODUCT('Communication Log'!E$5:E$7=2,'Communication Log'!B$5:B$7=F551)</f>
        <v>0</v>
      </c>
      <c r="Q551" s="69" t="n">
        <f aca="false">SUMPRODUCT('Communication Log'!E$5:E$7=3,'Communication Log'!B$5:B$7=F551)</f>
        <v>0</v>
      </c>
      <c r="R551" s="74"/>
      <c r="S551" s="71"/>
      <c r="T551" s="72" t="s">
        <v>84</v>
      </c>
      <c r="U551" s="73"/>
      <c r="V551" s="73"/>
      <c r="W551" s="64"/>
      <c r="X551" s="72" t="s">
        <v>84</v>
      </c>
      <c r="Y551" s="73"/>
      <c r="Z551" s="74"/>
      <c r="AA551" s="76"/>
      <c r="AB551" s="73"/>
      <c r="AC551" s="73"/>
      <c r="AD551" s="73"/>
    </row>
    <row r="552" customFormat="false" ht="12.95" hidden="false" customHeight="true" outlineLevel="0" collapsed="false">
      <c r="A552" s="59"/>
      <c r="B552" s="60" t="n">
        <f aca="false">RANK(C552,C$4:C$504)</f>
        <v>6</v>
      </c>
      <c r="C552" s="61" t="n">
        <f aca="false">IF(AND(A552&gt;4,A552&lt;7),H552,0)</f>
        <v>0</v>
      </c>
      <c r="D552" s="62" t="str">
        <f aca="false">IF(A552&gt;6,'Sales Stage Names'!B$11,IF(A552&gt;5,'Sales Stage Names'!B$10,IF(A552&gt;4,'Sales Stage Names'!B$9,IF(A552&gt;3,'Sales Stage Names'!B$8,IF(A552&gt;2,'Sales Stage Names'!B$7,IF(A552&gt;1,'Sales Stage Names'!B$6,IF(A552&gt;0,'Sales Stage Names'!B$5,IF(A552="",'Sales Stage Names'!B$2,IF(A552&gt;-1,'Sales Stage Names'!B$4,'Sales Stage Names'!B$3)))))))))</f>
        <v>Not Assigned</v>
      </c>
      <c r="E552" s="63" t="str">
        <f aca="false">IF(A552&gt;6,"Customer",IF(A552&gt;1,"Target",IF(A552="","T",IF(A552&gt;0,"Dormant","Disqualified"))))</f>
        <v>T</v>
      </c>
      <c r="F552" s="64"/>
      <c r="G552" s="65" t="str">
        <f aca="false">IF((R552&lt;Dashboard!$M$1),"Yes","No")</f>
        <v>Yes</v>
      </c>
      <c r="H552" s="61" t="n">
        <f aca="false">I552/100*J552</f>
        <v>0</v>
      </c>
      <c r="I552" s="59"/>
      <c r="J552" s="61" t="n">
        <f aca="false">K552*L552</f>
        <v>0</v>
      </c>
      <c r="K552" s="66"/>
      <c r="L552" s="67"/>
      <c r="M552" s="59"/>
      <c r="N552" s="68"/>
      <c r="O552" s="69" t="n">
        <f aca="false">SUMPRODUCT('Communication Log'!E$5:E$7=1,'Communication Log'!B$5:B$7=F552)</f>
        <v>0</v>
      </c>
      <c r="P552" s="69" t="n">
        <f aca="false">SUMPRODUCT('Communication Log'!E$5:E$7=2,'Communication Log'!B$5:B$7=F552)</f>
        <v>0</v>
      </c>
      <c r="Q552" s="69" t="n">
        <f aca="false">SUMPRODUCT('Communication Log'!E$5:E$7=3,'Communication Log'!B$5:B$7=F552)</f>
        <v>0</v>
      </c>
      <c r="R552" s="74"/>
      <c r="S552" s="71"/>
      <c r="T552" s="72" t="s">
        <v>84</v>
      </c>
      <c r="U552" s="73"/>
      <c r="V552" s="73"/>
      <c r="W552" s="64"/>
      <c r="X552" s="72" t="s">
        <v>84</v>
      </c>
      <c r="Y552" s="73"/>
      <c r="Z552" s="74"/>
      <c r="AA552" s="76"/>
      <c r="AB552" s="73"/>
      <c r="AC552" s="73"/>
      <c r="AD552" s="73"/>
    </row>
    <row r="553" customFormat="false" ht="12.95" hidden="false" customHeight="true" outlineLevel="0" collapsed="false">
      <c r="A553" s="59"/>
      <c r="B553" s="60" t="n">
        <f aca="false">RANK(C553,C$4:C$504)</f>
        <v>6</v>
      </c>
      <c r="C553" s="61" t="n">
        <f aca="false">IF(AND(A553&gt;4,A553&lt;7),H553,0)</f>
        <v>0</v>
      </c>
      <c r="D553" s="62" t="str">
        <f aca="false">IF(A553&gt;6,'Sales Stage Names'!B$11,IF(A553&gt;5,'Sales Stage Names'!B$10,IF(A553&gt;4,'Sales Stage Names'!B$9,IF(A553&gt;3,'Sales Stage Names'!B$8,IF(A553&gt;2,'Sales Stage Names'!B$7,IF(A553&gt;1,'Sales Stage Names'!B$6,IF(A553&gt;0,'Sales Stage Names'!B$5,IF(A553="",'Sales Stage Names'!B$2,IF(A553&gt;-1,'Sales Stage Names'!B$4,'Sales Stage Names'!B$3)))))))))</f>
        <v>Not Assigned</v>
      </c>
      <c r="E553" s="63" t="str">
        <f aca="false">IF(A553&gt;6,"Customer",IF(A553&gt;1,"Target",IF(A553="","T",IF(A553&gt;0,"Dormant","Disqualified"))))</f>
        <v>T</v>
      </c>
      <c r="F553" s="64"/>
      <c r="G553" s="65" t="str">
        <f aca="false">IF((R553&lt;Dashboard!$M$1),"Yes","No")</f>
        <v>Yes</v>
      </c>
      <c r="H553" s="61" t="n">
        <f aca="false">I553/100*J553</f>
        <v>0</v>
      </c>
      <c r="I553" s="59"/>
      <c r="J553" s="61" t="n">
        <f aca="false">K553*L553</f>
        <v>0</v>
      </c>
      <c r="K553" s="66"/>
      <c r="L553" s="67"/>
      <c r="M553" s="59"/>
      <c r="N553" s="68"/>
      <c r="O553" s="69" t="n">
        <f aca="false">SUMPRODUCT('Communication Log'!E$5:E$7=1,'Communication Log'!B$5:B$7=F553)</f>
        <v>0</v>
      </c>
      <c r="P553" s="69" t="n">
        <f aca="false">SUMPRODUCT('Communication Log'!E$5:E$7=2,'Communication Log'!B$5:B$7=F553)</f>
        <v>0</v>
      </c>
      <c r="Q553" s="69" t="n">
        <f aca="false">SUMPRODUCT('Communication Log'!E$5:E$7=3,'Communication Log'!B$5:B$7=F553)</f>
        <v>0</v>
      </c>
      <c r="R553" s="74"/>
      <c r="S553" s="71"/>
      <c r="T553" s="72" t="s">
        <v>84</v>
      </c>
      <c r="U553" s="73"/>
      <c r="V553" s="73"/>
      <c r="W553" s="64"/>
      <c r="X553" s="72" t="s">
        <v>84</v>
      </c>
      <c r="Y553" s="73"/>
      <c r="Z553" s="74"/>
      <c r="AA553" s="76"/>
      <c r="AB553" s="73"/>
      <c r="AC553" s="73"/>
      <c r="AD553" s="73"/>
    </row>
    <row r="554" customFormat="false" ht="12.95" hidden="false" customHeight="true" outlineLevel="0" collapsed="false">
      <c r="A554" s="59"/>
      <c r="B554" s="60" t="n">
        <f aca="false">RANK(C554,C$4:C$504)</f>
        <v>6</v>
      </c>
      <c r="C554" s="61" t="n">
        <f aca="false">IF(AND(A554&gt;4,A554&lt;7),H554,0)</f>
        <v>0</v>
      </c>
      <c r="D554" s="62" t="str">
        <f aca="false">IF(A554&gt;6,'Sales Stage Names'!B$11,IF(A554&gt;5,'Sales Stage Names'!B$10,IF(A554&gt;4,'Sales Stage Names'!B$9,IF(A554&gt;3,'Sales Stage Names'!B$8,IF(A554&gt;2,'Sales Stage Names'!B$7,IF(A554&gt;1,'Sales Stage Names'!B$6,IF(A554&gt;0,'Sales Stage Names'!B$5,IF(A554="",'Sales Stage Names'!B$2,IF(A554&gt;-1,'Sales Stage Names'!B$4,'Sales Stage Names'!B$3)))))))))</f>
        <v>Not Assigned</v>
      </c>
      <c r="E554" s="63" t="str">
        <f aca="false">IF(A554&gt;6,"Customer",IF(A554&gt;1,"Target",IF(A554="","T",IF(A554&gt;0,"Dormant","Disqualified"))))</f>
        <v>T</v>
      </c>
      <c r="F554" s="64"/>
      <c r="G554" s="65" t="str">
        <f aca="false">IF((R554&lt;Dashboard!$M$1),"Yes","No")</f>
        <v>Yes</v>
      </c>
      <c r="H554" s="61" t="n">
        <f aca="false">I554/100*J554</f>
        <v>0</v>
      </c>
      <c r="I554" s="59"/>
      <c r="J554" s="61" t="n">
        <f aca="false">K554*L554</f>
        <v>0</v>
      </c>
      <c r="K554" s="66"/>
      <c r="L554" s="67"/>
      <c r="M554" s="59"/>
      <c r="N554" s="68"/>
      <c r="O554" s="69" t="n">
        <f aca="false">SUMPRODUCT('Communication Log'!E$5:E$7=1,'Communication Log'!B$5:B$7=F554)</f>
        <v>0</v>
      </c>
      <c r="P554" s="69" t="n">
        <f aca="false">SUMPRODUCT('Communication Log'!E$5:E$7=2,'Communication Log'!B$5:B$7=F554)</f>
        <v>0</v>
      </c>
      <c r="Q554" s="69" t="n">
        <f aca="false">SUMPRODUCT('Communication Log'!E$5:E$7=3,'Communication Log'!B$5:B$7=F554)</f>
        <v>0</v>
      </c>
      <c r="R554" s="74"/>
      <c r="S554" s="71"/>
      <c r="T554" s="72" t="s">
        <v>84</v>
      </c>
      <c r="U554" s="73"/>
      <c r="V554" s="73"/>
      <c r="W554" s="64"/>
      <c r="X554" s="72" t="s">
        <v>84</v>
      </c>
      <c r="Y554" s="73"/>
      <c r="Z554" s="74"/>
      <c r="AA554" s="76"/>
      <c r="AB554" s="73"/>
      <c r="AC554" s="73"/>
      <c r="AD554" s="73"/>
    </row>
  </sheetData>
  <mergeCells count="3">
    <mergeCell ref="T1:AD1"/>
    <mergeCell ref="I2:J2"/>
    <mergeCell ref="T2:AD2"/>
  </mergeCells>
  <dataValidations count="1">
    <dataValidation allowBlank="true" operator="equal" showDropDown="false" showErrorMessage="true" showInputMessage="false" sqref="AB4:AB554" type="list">
      <formula1>'Source Of Leads'!$B$4:$B$16</formula1>
      <formula2>0</formula2>
    </dataValidation>
  </dataValidations>
  <hyperlinks>
    <hyperlink ref="T2" r:id="rId2" display="Contact Profitworks To Learn More (226) 241-7827   www.Profitworks.ca"/>
    <hyperlink ref="T4" location="Communication Log" display="Click Here"/>
    <hyperlink ref="V4" r:id="rId3" display="example@email.com"/>
    <hyperlink ref="X4" location="Contact Database" display="Click Here"/>
    <hyperlink ref="T5" location="Communication Log" display="Click Here"/>
    <hyperlink ref="V5" r:id="rId4" display="example@email.com"/>
    <hyperlink ref="X5" location="Contact Database" display="Click Here"/>
    <hyperlink ref="T6" location="Communication Log" display="Click Here"/>
    <hyperlink ref="V6" r:id="rId5" display="example@email.com"/>
    <hyperlink ref="X6" location="Contact Database" display="Click Here"/>
    <hyperlink ref="T7" location="Communication Log" display="Click Here"/>
    <hyperlink ref="V7" r:id="rId6" display="example@email.com"/>
    <hyperlink ref="X7" location="Contact Database" display="Click Here"/>
    <hyperlink ref="T8" location="Communication Log" display="Click Here"/>
    <hyperlink ref="V8" r:id="rId7" display="example@email.com"/>
    <hyperlink ref="X8" location="Contact Database" display="Click Here"/>
    <hyperlink ref="T9" location="Communication Log" display="Click Here"/>
    <hyperlink ref="V9" r:id="rId8" display="example@email.com"/>
    <hyperlink ref="X9" location="Contact Database" display="Click Here"/>
    <hyperlink ref="T10" location="Communication Log" display="Click Here"/>
    <hyperlink ref="V10" r:id="rId9" display="example@email.com"/>
    <hyperlink ref="X10" location="Contact Database" display="Click Here"/>
    <hyperlink ref="T11" location="Communication Log" display="Click Here"/>
    <hyperlink ref="V11" r:id="rId10" display="example@email.com"/>
    <hyperlink ref="X11" location="Contact Database" display="Click Here"/>
    <hyperlink ref="T12" location="Communication Log" display="Click Here"/>
    <hyperlink ref="V12" r:id="rId11" display="example@email.com"/>
    <hyperlink ref="X12" location="Contact Database" display="Click Here"/>
    <hyperlink ref="T13" location="Communication Log" display="Click Here"/>
    <hyperlink ref="V13" r:id="rId12" display="example@email.com"/>
    <hyperlink ref="X13" location="Contact Database" display="Click Here"/>
    <hyperlink ref="T14" location="Communication Log" display="Click Here"/>
    <hyperlink ref="X14" location="Contact Database" display="Click Here"/>
    <hyperlink ref="T15" location="Communication Log" display="Click Here"/>
    <hyperlink ref="X15" location="Contact Database" display="Click Here"/>
    <hyperlink ref="T16" location="Communication Log" display="Click Here"/>
    <hyperlink ref="X16" location="Contact Database" display="Click Here"/>
    <hyperlink ref="T17" location="Communication Log" display="Click Here"/>
    <hyperlink ref="X17" location="Contact Database" display="Click Here"/>
    <hyperlink ref="T18" location="Communication Log" display="Click Here"/>
    <hyperlink ref="X18" location="Contact Database" display="Click Here"/>
    <hyperlink ref="T19" location="Communication Log" display="Click Here"/>
    <hyperlink ref="X19" location="Contact Database" display="Click Here"/>
    <hyperlink ref="T20" location="Communication Log" display="Click Here"/>
    <hyperlink ref="X20" location="Contact Database" display="Click Here"/>
    <hyperlink ref="T21" location="Communication Log" display="Click Here"/>
    <hyperlink ref="X21" location="Contact Database" display="Click Here"/>
    <hyperlink ref="T22" location="Communication Log" display="Click Here"/>
    <hyperlink ref="X22" location="Contact Database" display="Click Here"/>
    <hyperlink ref="T23" location="Communication Log" display="Click Here"/>
    <hyperlink ref="X23" location="Contact Database" display="Click Here"/>
    <hyperlink ref="T24" location="Communication Log" display="Click Here"/>
    <hyperlink ref="X24" location="Contact Database" display="Click Here"/>
    <hyperlink ref="T25" location="Communication Log" display="Click Here"/>
    <hyperlink ref="X25" location="Contact Database" display="Click Here"/>
    <hyperlink ref="T26" location="Communication Log" display="Click Here"/>
    <hyperlink ref="X26" location="Contact Database" display="Click Here"/>
    <hyperlink ref="T27" location="Communication Log" display="Click Here"/>
    <hyperlink ref="X27" location="Contact Database" display="Click Here"/>
    <hyperlink ref="T28" location="Communication Log" display="Click Here"/>
    <hyperlink ref="X28" location="Contact Database" display="Click Here"/>
    <hyperlink ref="T29" location="Communication Log" display="Click Here"/>
    <hyperlink ref="X29" location="Contact Database" display="Click Here"/>
    <hyperlink ref="T30" location="Communication Log" display="Click Here"/>
    <hyperlink ref="X30" location="Contact Database" display="Click Here"/>
    <hyperlink ref="T31" location="Communication Log" display="Click Here"/>
    <hyperlink ref="X31" location="Contact Database" display="Click Here"/>
    <hyperlink ref="T32" location="Communication Log" display="Click Here"/>
    <hyperlink ref="X32" location="Contact Database" display="Click Here"/>
    <hyperlink ref="T33" location="Communication Log" display="Click Here"/>
    <hyperlink ref="X33" location="Contact Database" display="Click Here"/>
    <hyperlink ref="T34" location="Communication Log" display="Click Here"/>
    <hyperlink ref="X34" location="Contact Database" display="Click Here"/>
    <hyperlink ref="T35" location="Communication Log" display="Click Here"/>
    <hyperlink ref="X35" location="Contact Database" display="Click Here"/>
    <hyperlink ref="T36" location="Communication Log" display="Click Here"/>
    <hyperlink ref="X36" location="Contact Database" display="Click Here"/>
    <hyperlink ref="T37" location="Communication Log" display="Click Here"/>
    <hyperlink ref="X37" location="Contact Database" display="Click Here"/>
    <hyperlink ref="T38" location="Communication Log" display="Click Here"/>
    <hyperlink ref="X38" location="Contact Database" display="Click Here"/>
    <hyperlink ref="T39" location="Communication Log" display="Click Here"/>
    <hyperlink ref="X39" location="Contact Database" display="Click Here"/>
    <hyperlink ref="T40" location="Communication Log" display="Click Here"/>
    <hyperlink ref="X40" location="Contact Database" display="Click Here"/>
    <hyperlink ref="T41" location="Communication Log" display="Click Here"/>
    <hyperlink ref="X41" location="Contact Database" display="Click Here"/>
    <hyperlink ref="T42" location="Communication Log" display="Click Here"/>
    <hyperlink ref="X42" location="Contact Database" display="Click Here"/>
    <hyperlink ref="T43" location="Communication Log" display="Click Here"/>
    <hyperlink ref="X43" location="Contact Database" display="Click Here"/>
    <hyperlink ref="T44" location="Communication Log" display="Click Here"/>
    <hyperlink ref="X44" location="Contact Database" display="Click Here"/>
    <hyperlink ref="T45" location="Communication Log" display="Click Here"/>
    <hyperlink ref="X45" location="Contact Database" display="Click Here"/>
    <hyperlink ref="T46" location="Communication Log" display="Click Here"/>
    <hyperlink ref="X46" location="Contact Database" display="Click Here"/>
    <hyperlink ref="T47" location="Communication Log" display="Click Here"/>
    <hyperlink ref="X47" location="Contact Database" display="Click Here"/>
    <hyperlink ref="T48" location="Communication Log" display="Click Here"/>
    <hyperlink ref="X48" location="Contact Database" display="Click Here"/>
    <hyperlink ref="T49" location="Communication Log" display="Click Here"/>
    <hyperlink ref="X49" location="Contact Database" display="Click Here"/>
    <hyperlink ref="T50" location="Communication Log" display="Click Here"/>
    <hyperlink ref="X50" location="Contact Database" display="Click Here"/>
    <hyperlink ref="T51" location="Communication Log" display="Click Here"/>
    <hyperlink ref="X51" location="Contact Database" display="Click Here"/>
    <hyperlink ref="T52" location="Communication Log" display="Click Here"/>
    <hyperlink ref="X52" location="Contact Database" display="Click Here"/>
    <hyperlink ref="T53" location="Communication Log" display="Click Here"/>
    <hyperlink ref="X53" location="Contact Database" display="Click Here"/>
    <hyperlink ref="T54" location="Communication Log" display="Click Here"/>
    <hyperlink ref="X54" location="Contact Database" display="Click Here"/>
    <hyperlink ref="T55" location="Communication Log" display="Click Here"/>
    <hyperlink ref="X55" location="Contact Database" display="Click Here"/>
    <hyperlink ref="T56" location="Communication Log" display="Click Here"/>
    <hyperlink ref="X56" location="Contact Database" display="Click Here"/>
    <hyperlink ref="T57" location="Communication Log" display="Click Here"/>
    <hyperlink ref="X57" location="Contact Database" display="Click Here"/>
    <hyperlink ref="T58" location="Communication Log" display="Click Here"/>
    <hyperlink ref="X58" location="Contact Database" display="Click Here"/>
    <hyperlink ref="T59" location="Communication Log" display="Click Here"/>
    <hyperlink ref="X59" location="Contact Database" display="Click Here"/>
    <hyperlink ref="T60" location="Communication Log" display="Click Here"/>
    <hyperlink ref="X60" location="Contact Database" display="Click Here"/>
    <hyperlink ref="T61" location="Communication Log" display="Click Here"/>
    <hyperlink ref="X61" location="Contact Database" display="Click Here"/>
    <hyperlink ref="T62" location="Communication Log" display="Click Here"/>
    <hyperlink ref="X62" location="Contact Database" display="Click Here"/>
    <hyperlink ref="T63" location="Communication Log" display="Click Here"/>
    <hyperlink ref="X63" location="Contact Database" display="Click Here"/>
    <hyperlink ref="T64" location="Communication Log" display="Click Here"/>
    <hyperlink ref="X64" location="Contact Database" display="Click Here"/>
    <hyperlink ref="T65" location="Communication Log" display="Click Here"/>
    <hyperlink ref="X65" location="Contact Database" display="Click Here"/>
    <hyperlink ref="T66" location="Communication Log" display="Click Here"/>
    <hyperlink ref="X66" location="Contact Database" display="Click Here"/>
    <hyperlink ref="T67" location="Communication Log" display="Click Here"/>
    <hyperlink ref="X67" location="Contact Database" display="Click Here"/>
    <hyperlink ref="T68" location="Communication Log" display="Click Here"/>
    <hyperlink ref="X68" location="Contact Database" display="Click Here"/>
    <hyperlink ref="T69" location="Communication Log" display="Click Here"/>
    <hyperlink ref="X69" location="Contact Database" display="Click Here"/>
    <hyperlink ref="T70" location="Communication Log" display="Click Here"/>
    <hyperlink ref="X70" location="Contact Database" display="Click Here"/>
    <hyperlink ref="T71" location="Communication Log" display="Click Here"/>
    <hyperlink ref="X71" location="Contact Database" display="Click Here"/>
    <hyperlink ref="T72" location="Communication Log" display="Click Here"/>
    <hyperlink ref="X72" location="Contact Database" display="Click Here"/>
    <hyperlink ref="T73" location="Communication Log" display="Click Here"/>
    <hyperlink ref="X73" location="Contact Database" display="Click Here"/>
    <hyperlink ref="T74" location="Communication Log" display="Click Here"/>
    <hyperlink ref="X74" location="Contact Database" display="Click Here"/>
    <hyperlink ref="T75" location="Communication Log" display="Click Here"/>
    <hyperlink ref="X75" location="Contact Database" display="Click Here"/>
    <hyperlink ref="T76" location="Communication Log" display="Click Here"/>
    <hyperlink ref="X76" location="Contact Database" display="Click Here"/>
    <hyperlink ref="T77" location="Communication Log" display="Click Here"/>
    <hyperlink ref="X77" location="Contact Database" display="Click Here"/>
    <hyperlink ref="T78" location="Communication Log" display="Click Here"/>
    <hyperlink ref="X78" location="Contact Database" display="Click Here"/>
    <hyperlink ref="T79" location="Communication Log" display="Click Here"/>
    <hyperlink ref="X79" location="Contact Database" display="Click Here"/>
    <hyperlink ref="T80" location="Communication Log" display="Click Here"/>
    <hyperlink ref="X80" location="Contact Database" display="Click Here"/>
    <hyperlink ref="T81" location="Communication Log" display="Click Here"/>
    <hyperlink ref="X81" location="Contact Database" display="Click Here"/>
    <hyperlink ref="T82" location="Communication Log" display="Click Here"/>
    <hyperlink ref="X82" location="Contact Database" display="Click Here"/>
    <hyperlink ref="T83" location="Communication Log" display="Click Here"/>
    <hyperlink ref="X83" location="Contact Database" display="Click Here"/>
    <hyperlink ref="T84" location="Communication Log" display="Click Here"/>
    <hyperlink ref="X84" location="Contact Database" display="Click Here"/>
    <hyperlink ref="T85" location="Communication Log" display="Click Here"/>
    <hyperlink ref="X85" location="Contact Database" display="Click Here"/>
    <hyperlink ref="T86" location="Communication Log" display="Click Here"/>
    <hyperlink ref="X86" location="Contact Database" display="Click Here"/>
    <hyperlink ref="T87" location="Communication Log" display="Click Here"/>
    <hyperlink ref="X87" location="Contact Database" display="Click Here"/>
    <hyperlink ref="T88" location="Communication Log" display="Click Here"/>
    <hyperlink ref="X88" location="Contact Database" display="Click Here"/>
    <hyperlink ref="T89" location="Communication Log" display="Click Here"/>
    <hyperlink ref="X89" location="Contact Database" display="Click Here"/>
    <hyperlink ref="T90" location="Communication Log" display="Click Here"/>
    <hyperlink ref="X90" location="Contact Database" display="Click Here"/>
    <hyperlink ref="T91" location="Communication Log" display="Click Here"/>
    <hyperlink ref="X91" location="Contact Database" display="Click Here"/>
    <hyperlink ref="T92" location="Communication Log" display="Click Here"/>
    <hyperlink ref="X92" location="Contact Database" display="Click Here"/>
    <hyperlink ref="T93" location="Communication Log" display="Click Here"/>
    <hyperlink ref="X93" location="Contact Database" display="Click Here"/>
    <hyperlink ref="T94" location="Communication Log" display="Click Here"/>
    <hyperlink ref="X94" location="Contact Database" display="Click Here"/>
    <hyperlink ref="T95" location="Communication Log" display="Click Here"/>
    <hyperlink ref="X95" location="Contact Database" display="Click Here"/>
    <hyperlink ref="T96" location="Communication Log" display="Click Here"/>
    <hyperlink ref="X96" location="Contact Database" display="Click Here"/>
    <hyperlink ref="T97" location="Communication Log" display="Click Here"/>
    <hyperlink ref="X97" location="Contact Database" display="Click Here"/>
    <hyperlink ref="T98" location="Communication Log" display="Click Here"/>
    <hyperlink ref="X98" location="Contact Database" display="Click Here"/>
    <hyperlink ref="T99" location="Communication Log" display="Click Here"/>
    <hyperlink ref="X99" location="Contact Database" display="Click Here"/>
    <hyperlink ref="T100" location="Communication Log" display="Click Here"/>
    <hyperlink ref="X100" location="Contact Database" display="Click Here"/>
    <hyperlink ref="T101" location="Communication Log" display="Click Here"/>
    <hyperlink ref="X101" location="Contact Database" display="Click Here"/>
    <hyperlink ref="T102" location="Communication Log" display="Click Here"/>
    <hyperlink ref="X102" location="Contact Database" display="Click Here"/>
    <hyperlink ref="T103" location="Communication Log" display="Click Here"/>
    <hyperlink ref="X103" location="Contact Database" display="Click Here"/>
    <hyperlink ref="T104" location="Communication Log" display="Click Here"/>
    <hyperlink ref="X104" location="Contact Database" display="Click Here"/>
    <hyperlink ref="T105" location="Communication Log" display="Click Here"/>
    <hyperlink ref="X105" location="Contact Database" display="Click Here"/>
    <hyperlink ref="T106" location="Communication Log" display="Click Here"/>
    <hyperlink ref="X106" location="Contact Database" display="Click Here"/>
    <hyperlink ref="T107" location="Communication Log" display="Click Here"/>
    <hyperlink ref="X107" location="Contact Database" display="Click Here"/>
    <hyperlink ref="T108" location="Communication Log" display="Click Here"/>
    <hyperlink ref="X108" location="Contact Database" display="Click Here"/>
    <hyperlink ref="T109" location="Communication Log" display="Click Here"/>
    <hyperlink ref="X109" location="Contact Database" display="Click Here"/>
    <hyperlink ref="T110" location="Communication Log" display="Click Here"/>
    <hyperlink ref="X110" location="Contact Database" display="Click Here"/>
    <hyperlink ref="T111" location="Communication Log" display="Click Here"/>
    <hyperlink ref="X111" location="Contact Database" display="Click Here"/>
    <hyperlink ref="T112" location="Communication Log" display="Click Here"/>
    <hyperlink ref="X112" location="Contact Database" display="Click Here"/>
    <hyperlink ref="T113" location="Communication Log" display="Click Here"/>
    <hyperlink ref="X113" location="Contact Database" display="Click Here"/>
    <hyperlink ref="T114" location="Communication Log" display="Click Here"/>
    <hyperlink ref="X114" location="Contact Database" display="Click Here"/>
    <hyperlink ref="T115" location="Communication Log" display="Click Here"/>
    <hyperlink ref="X115" location="Contact Database" display="Click Here"/>
    <hyperlink ref="T116" location="Communication Log" display="Click Here"/>
    <hyperlink ref="X116" location="Contact Database" display="Click Here"/>
    <hyperlink ref="T117" location="Communication Log" display="Click Here"/>
    <hyperlink ref="X117" location="Contact Database" display="Click Here"/>
    <hyperlink ref="T118" location="Communication Log" display="Click Here"/>
    <hyperlink ref="X118" location="Contact Database" display="Click Here"/>
    <hyperlink ref="T119" location="Communication Log" display="Click Here"/>
    <hyperlink ref="X119" location="Contact Database" display="Click Here"/>
    <hyperlink ref="T120" location="Communication Log" display="Click Here"/>
    <hyperlink ref="X120" location="Contact Database" display="Click Here"/>
    <hyperlink ref="T121" location="Communication Log" display="Click Here"/>
    <hyperlink ref="X121" location="Contact Database" display="Click Here"/>
    <hyperlink ref="T122" location="Communication Log" display="Click Here"/>
    <hyperlink ref="X122" location="Contact Database" display="Click Here"/>
    <hyperlink ref="T123" location="Communication Log" display="Click Here"/>
    <hyperlink ref="X123" location="Contact Database" display="Click Here"/>
    <hyperlink ref="T124" location="Communication Log" display="Click Here"/>
    <hyperlink ref="X124" location="Contact Database" display="Click Here"/>
    <hyperlink ref="T125" location="Communication Log" display="Click Here"/>
    <hyperlink ref="X125" location="Contact Database" display="Click Here"/>
    <hyperlink ref="T126" location="Communication Log" display="Click Here"/>
    <hyperlink ref="X126" location="Contact Database" display="Click Here"/>
    <hyperlink ref="T127" location="Communication Log" display="Click Here"/>
    <hyperlink ref="X127" location="Contact Database" display="Click Here"/>
    <hyperlink ref="T128" location="Communication Log" display="Click Here"/>
    <hyperlink ref="X128" location="Contact Database" display="Click Here"/>
    <hyperlink ref="T129" location="Communication Log" display="Click Here"/>
    <hyperlink ref="X129" location="Contact Database" display="Click Here"/>
    <hyperlink ref="T130" location="Communication Log" display="Click Here"/>
    <hyperlink ref="X130" location="Contact Database" display="Click Here"/>
    <hyperlink ref="T131" location="Communication Log" display="Click Here"/>
    <hyperlink ref="X131" location="Contact Database" display="Click Here"/>
    <hyperlink ref="T132" location="Communication Log" display="Click Here"/>
    <hyperlink ref="X132" location="Contact Database" display="Click Here"/>
    <hyperlink ref="T133" location="Communication Log" display="Click Here"/>
    <hyperlink ref="X133" location="Contact Database" display="Click Here"/>
    <hyperlink ref="T134" location="Communication Log" display="Click Here"/>
    <hyperlink ref="X134" location="Contact Database" display="Click Here"/>
    <hyperlink ref="T135" location="Communication Log" display="Click Here"/>
    <hyperlink ref="X135" location="Contact Database" display="Click Here"/>
    <hyperlink ref="T136" location="Communication Log" display="Click Here"/>
    <hyperlink ref="X136" location="Contact Database" display="Click Here"/>
    <hyperlink ref="T137" location="Communication Log" display="Click Here"/>
    <hyperlink ref="X137" location="Contact Database" display="Click Here"/>
    <hyperlink ref="T138" location="Communication Log" display="Click Here"/>
    <hyperlink ref="X138" location="Contact Database" display="Click Here"/>
    <hyperlink ref="T139" location="Communication Log" display="Click Here"/>
    <hyperlink ref="X139" location="Contact Database" display="Click Here"/>
    <hyperlink ref="T140" location="Communication Log" display="Click Here"/>
    <hyperlink ref="X140" location="Contact Database" display="Click Here"/>
    <hyperlink ref="T141" location="Communication Log" display="Click Here"/>
    <hyperlink ref="X141" location="Contact Database" display="Click Here"/>
    <hyperlink ref="T142" location="Communication Log" display="Click Here"/>
    <hyperlink ref="X142" location="Contact Database" display="Click Here"/>
    <hyperlink ref="T143" location="Communication Log" display="Click Here"/>
    <hyperlink ref="X143" location="Contact Database" display="Click Here"/>
    <hyperlink ref="T144" location="Communication Log" display="Click Here"/>
    <hyperlink ref="X144" location="Contact Database" display="Click Here"/>
    <hyperlink ref="T145" location="Communication Log" display="Click Here"/>
    <hyperlink ref="X145" location="Contact Database" display="Click Here"/>
    <hyperlink ref="T146" location="Communication Log" display="Click Here"/>
    <hyperlink ref="X146" location="Contact Database" display="Click Here"/>
    <hyperlink ref="T147" location="Communication Log" display="Click Here"/>
    <hyperlink ref="X147" location="Contact Database" display="Click Here"/>
    <hyperlink ref="T148" location="Communication Log" display="Click Here"/>
    <hyperlink ref="X148" location="Contact Database" display="Click Here"/>
    <hyperlink ref="T149" location="Communication Log" display="Click Here"/>
    <hyperlink ref="X149" location="Contact Database" display="Click Here"/>
    <hyperlink ref="T150" location="Communication Log" display="Click Here"/>
    <hyperlink ref="X150" location="Contact Database" display="Click Here"/>
    <hyperlink ref="T151" location="Communication Log" display="Click Here"/>
    <hyperlink ref="X151" location="Contact Database" display="Click Here"/>
    <hyperlink ref="T152" location="Communication Log" display="Click Here"/>
    <hyperlink ref="X152" location="Contact Database" display="Click Here"/>
    <hyperlink ref="T153" location="Communication Log" display="Click Here"/>
    <hyperlink ref="X153" location="Contact Database" display="Click Here"/>
    <hyperlink ref="T154" location="Communication Log" display="Click Here"/>
    <hyperlink ref="X154" location="Contact Database" display="Click Here"/>
    <hyperlink ref="T155" location="Communication Log" display="Click Here"/>
    <hyperlink ref="X155" location="Contact Database" display="Click Here"/>
    <hyperlink ref="T156" location="Communication Log" display="Click Here"/>
    <hyperlink ref="X156" location="Contact Database" display="Click Here"/>
    <hyperlink ref="T157" location="Communication Log" display="Click Here"/>
    <hyperlink ref="X157" location="Contact Database" display="Click Here"/>
    <hyperlink ref="T158" location="Communication Log" display="Click Here"/>
    <hyperlink ref="X158" location="Contact Database" display="Click Here"/>
    <hyperlink ref="T159" location="Communication Log" display="Click Here"/>
    <hyperlink ref="X159" location="Contact Database" display="Click Here"/>
    <hyperlink ref="T160" location="Communication Log" display="Click Here"/>
    <hyperlink ref="X160" location="Contact Database" display="Click Here"/>
    <hyperlink ref="T161" location="Communication Log" display="Click Here"/>
    <hyperlink ref="X161" location="Contact Database" display="Click Here"/>
    <hyperlink ref="T162" location="Communication Log" display="Click Here"/>
    <hyperlink ref="X162" location="Contact Database" display="Click Here"/>
    <hyperlink ref="T163" location="Communication Log" display="Click Here"/>
    <hyperlink ref="X163" location="Contact Database" display="Click Here"/>
    <hyperlink ref="T164" location="Communication Log" display="Click Here"/>
    <hyperlink ref="X164" location="Contact Database" display="Click Here"/>
    <hyperlink ref="T165" location="Communication Log" display="Click Here"/>
    <hyperlink ref="X165" location="Contact Database" display="Click Here"/>
    <hyperlink ref="T166" location="Communication Log" display="Click Here"/>
    <hyperlink ref="X166" location="Contact Database" display="Click Here"/>
    <hyperlink ref="T167" location="Communication Log" display="Click Here"/>
    <hyperlink ref="X167" location="Contact Database" display="Click Here"/>
    <hyperlink ref="T168" location="Communication Log" display="Click Here"/>
    <hyperlink ref="X168" location="Contact Database" display="Click Here"/>
    <hyperlink ref="T169" location="Communication Log" display="Click Here"/>
    <hyperlink ref="X169" location="Contact Database" display="Click Here"/>
    <hyperlink ref="T170" location="Communication Log" display="Click Here"/>
    <hyperlink ref="X170" location="Contact Database" display="Click Here"/>
    <hyperlink ref="T171" location="Communication Log" display="Click Here"/>
    <hyperlink ref="X171" location="Contact Database" display="Click Here"/>
    <hyperlink ref="T172" location="Communication Log" display="Click Here"/>
    <hyperlink ref="X172" location="Contact Database" display="Click Here"/>
    <hyperlink ref="T173" location="Communication Log" display="Click Here"/>
    <hyperlink ref="X173" location="Contact Database" display="Click Here"/>
    <hyperlink ref="T174" location="Communication Log" display="Click Here"/>
    <hyperlink ref="X174" location="Contact Database" display="Click Here"/>
    <hyperlink ref="T175" location="Communication Log" display="Click Here"/>
    <hyperlink ref="X175" location="Contact Database" display="Click Here"/>
    <hyperlink ref="T176" location="Communication Log" display="Click Here"/>
    <hyperlink ref="X176" location="Contact Database" display="Click Here"/>
    <hyperlink ref="T177" location="Communication Log" display="Click Here"/>
    <hyperlink ref="X177" location="Contact Database" display="Click Here"/>
    <hyperlink ref="T178" location="Communication Log" display="Click Here"/>
    <hyperlink ref="X178" location="Contact Database" display="Click Here"/>
    <hyperlink ref="T179" location="Communication Log" display="Click Here"/>
    <hyperlink ref="X179" location="Contact Database" display="Click Here"/>
    <hyperlink ref="T180" location="Communication Log" display="Click Here"/>
    <hyperlink ref="X180" location="Contact Database" display="Click Here"/>
    <hyperlink ref="T181" location="Communication Log" display="Click Here"/>
    <hyperlink ref="X181" location="Contact Database" display="Click Here"/>
    <hyperlink ref="T182" location="Communication Log" display="Click Here"/>
    <hyperlink ref="X182" location="Contact Database" display="Click Here"/>
    <hyperlink ref="T183" location="Communication Log" display="Click Here"/>
    <hyperlink ref="X183" location="Contact Database" display="Click Here"/>
    <hyperlink ref="T184" location="Communication Log" display="Click Here"/>
    <hyperlink ref="X184" location="Contact Database" display="Click Here"/>
    <hyperlink ref="T185" location="Communication Log" display="Click Here"/>
    <hyperlink ref="X185" location="Contact Database" display="Click Here"/>
    <hyperlink ref="T186" location="Communication Log" display="Click Here"/>
    <hyperlink ref="X186" location="Contact Database" display="Click Here"/>
    <hyperlink ref="T187" location="Communication Log" display="Click Here"/>
    <hyperlink ref="X187" location="Contact Database" display="Click Here"/>
    <hyperlink ref="T188" location="Communication Log" display="Click Here"/>
    <hyperlink ref="X188" location="Contact Database" display="Click Here"/>
    <hyperlink ref="T189" location="Communication Log" display="Click Here"/>
    <hyperlink ref="X189" location="Contact Database" display="Click Here"/>
    <hyperlink ref="T190" location="Communication Log" display="Click Here"/>
    <hyperlink ref="X190" location="Contact Database" display="Click Here"/>
    <hyperlink ref="T191" location="Communication Log" display="Click Here"/>
    <hyperlink ref="X191" location="Contact Database" display="Click Here"/>
    <hyperlink ref="T192" location="Communication Log" display="Click Here"/>
    <hyperlink ref="X192" location="Contact Database" display="Click Here"/>
    <hyperlink ref="T193" location="Communication Log" display="Click Here"/>
    <hyperlink ref="X193" location="Contact Database" display="Click Here"/>
    <hyperlink ref="T194" location="Communication Log" display="Click Here"/>
    <hyperlink ref="X194" location="Contact Database" display="Click Here"/>
    <hyperlink ref="T195" location="Communication Log" display="Click Here"/>
    <hyperlink ref="X195" location="Contact Database" display="Click Here"/>
    <hyperlink ref="T196" location="Communication Log" display="Click Here"/>
    <hyperlink ref="X196" location="Contact Database" display="Click Here"/>
    <hyperlink ref="T197" location="Communication Log" display="Click Here"/>
    <hyperlink ref="X197" location="Contact Database" display="Click Here"/>
    <hyperlink ref="T198" location="Communication Log" display="Click Here"/>
    <hyperlink ref="X198" location="Contact Database" display="Click Here"/>
    <hyperlink ref="T199" location="Communication Log" display="Click Here"/>
    <hyperlink ref="X199" location="Contact Database" display="Click Here"/>
    <hyperlink ref="T200" location="Communication Log" display="Click Here"/>
    <hyperlink ref="X200" location="Contact Database" display="Click Here"/>
    <hyperlink ref="T201" location="Communication Log" display="Click Here"/>
    <hyperlink ref="X201" location="Contact Database" display="Click Here"/>
    <hyperlink ref="T202" location="Communication Log" display="Click Here"/>
    <hyperlink ref="X202" location="Contact Database" display="Click Here"/>
    <hyperlink ref="T203" location="Communication Log" display="Click Here"/>
    <hyperlink ref="X203" location="Contact Database" display="Click Here"/>
    <hyperlink ref="T204" location="Communication Log" display="Click Here"/>
    <hyperlink ref="X204" location="Contact Database" display="Click Here"/>
    <hyperlink ref="T205" location="Communication Log" display="Click Here"/>
    <hyperlink ref="X205" location="Contact Database" display="Click Here"/>
    <hyperlink ref="T206" location="Communication Log" display="Click Here"/>
    <hyperlink ref="X206" location="Contact Database" display="Click Here"/>
    <hyperlink ref="T207" location="Communication Log" display="Click Here"/>
    <hyperlink ref="X207" location="Contact Database" display="Click Here"/>
    <hyperlink ref="T208" location="Communication Log" display="Click Here"/>
    <hyperlink ref="X208" location="Contact Database" display="Click Here"/>
    <hyperlink ref="T209" location="Communication Log" display="Click Here"/>
    <hyperlink ref="X209" location="Contact Database" display="Click Here"/>
    <hyperlink ref="T210" location="Communication Log" display="Click Here"/>
    <hyperlink ref="X210" location="Contact Database" display="Click Here"/>
    <hyperlink ref="T211" location="Communication Log" display="Click Here"/>
    <hyperlink ref="X211" location="Contact Database" display="Click Here"/>
    <hyperlink ref="T212" location="Communication Log" display="Click Here"/>
    <hyperlink ref="X212" location="Contact Database" display="Click Here"/>
    <hyperlink ref="T213" location="Communication Log" display="Click Here"/>
    <hyperlink ref="X213" location="Contact Database" display="Click Here"/>
    <hyperlink ref="T214" location="Communication Log" display="Click Here"/>
    <hyperlink ref="X214" location="Contact Database" display="Click Here"/>
    <hyperlink ref="T215" location="Communication Log" display="Click Here"/>
    <hyperlink ref="X215" location="Contact Database" display="Click Here"/>
    <hyperlink ref="T216" location="Communication Log" display="Click Here"/>
    <hyperlink ref="X216" location="Contact Database" display="Click Here"/>
    <hyperlink ref="T217" location="Communication Log" display="Click Here"/>
    <hyperlink ref="X217" location="Contact Database" display="Click Here"/>
    <hyperlink ref="T218" location="Communication Log" display="Click Here"/>
    <hyperlink ref="X218" location="Contact Database" display="Click Here"/>
    <hyperlink ref="T219" location="Communication Log" display="Click Here"/>
    <hyperlink ref="X219" location="Contact Database" display="Click Here"/>
    <hyperlink ref="T220" location="Communication Log" display="Click Here"/>
    <hyperlink ref="X220" location="Contact Database" display="Click Here"/>
    <hyperlink ref="T221" location="Communication Log" display="Click Here"/>
    <hyperlink ref="X221" location="Contact Database" display="Click Here"/>
    <hyperlink ref="T222" location="Communication Log" display="Click Here"/>
    <hyperlink ref="X222" location="Contact Database" display="Click Here"/>
    <hyperlink ref="T223" location="Communication Log" display="Click Here"/>
    <hyperlink ref="X223" location="Contact Database" display="Click Here"/>
    <hyperlink ref="T224" location="Communication Log" display="Click Here"/>
    <hyperlink ref="X224" location="Contact Database" display="Click Here"/>
    <hyperlink ref="T225" location="Communication Log" display="Click Here"/>
    <hyperlink ref="X225" location="Contact Database" display="Click Here"/>
    <hyperlink ref="T226" location="Communication Log" display="Click Here"/>
    <hyperlink ref="X226" location="Contact Database" display="Click Here"/>
    <hyperlink ref="T227" location="Communication Log" display="Click Here"/>
    <hyperlink ref="X227" location="Contact Database" display="Click Here"/>
    <hyperlink ref="T228" location="Communication Log" display="Click Here"/>
    <hyperlink ref="X228" location="Contact Database" display="Click Here"/>
    <hyperlink ref="T229" location="Communication Log" display="Click Here"/>
    <hyperlink ref="X229" location="Contact Database" display="Click Here"/>
    <hyperlink ref="T230" location="Communication Log" display="Click Here"/>
    <hyperlink ref="X230" location="Contact Database" display="Click Here"/>
    <hyperlink ref="T231" location="Communication Log" display="Click Here"/>
    <hyperlink ref="X231" location="Contact Database" display="Click Here"/>
    <hyperlink ref="T232" location="Communication Log" display="Click Here"/>
    <hyperlink ref="X232" location="Contact Database" display="Click Here"/>
    <hyperlink ref="T233" location="Communication Log" display="Click Here"/>
    <hyperlink ref="X233" location="Contact Database" display="Click Here"/>
    <hyperlink ref="T234" location="Communication Log" display="Click Here"/>
    <hyperlink ref="X234" location="Contact Database" display="Click Here"/>
    <hyperlink ref="T235" location="Communication Log" display="Click Here"/>
    <hyperlink ref="X235" location="Contact Database" display="Click Here"/>
    <hyperlink ref="T236" location="Communication Log" display="Click Here"/>
    <hyperlink ref="X236" location="Contact Database" display="Click Here"/>
    <hyperlink ref="T237" location="Communication Log" display="Click Here"/>
    <hyperlink ref="X237" location="Contact Database" display="Click Here"/>
    <hyperlink ref="T238" location="Communication Log" display="Click Here"/>
    <hyperlink ref="X238" location="Contact Database" display="Click Here"/>
    <hyperlink ref="T239" location="Communication Log" display="Click Here"/>
    <hyperlink ref="X239" location="Contact Database" display="Click Here"/>
    <hyperlink ref="T240" location="Communication Log" display="Click Here"/>
    <hyperlink ref="X240" location="Contact Database" display="Click Here"/>
    <hyperlink ref="T241" location="Communication Log" display="Click Here"/>
    <hyperlink ref="X241" location="Contact Database" display="Click Here"/>
    <hyperlink ref="T242" location="Communication Log" display="Click Here"/>
    <hyperlink ref="X242" location="Contact Database" display="Click Here"/>
    <hyperlink ref="T243" location="Communication Log" display="Click Here"/>
    <hyperlink ref="X243" location="Contact Database" display="Click Here"/>
    <hyperlink ref="T244" location="Communication Log" display="Click Here"/>
    <hyperlink ref="X244" location="Contact Database" display="Click Here"/>
    <hyperlink ref="T245" location="Communication Log" display="Click Here"/>
    <hyperlink ref="X245" location="Contact Database" display="Click Here"/>
    <hyperlink ref="T246" location="Communication Log" display="Click Here"/>
    <hyperlink ref="X246" location="Contact Database" display="Click Here"/>
    <hyperlink ref="T247" location="Communication Log" display="Click Here"/>
    <hyperlink ref="X247" location="Contact Database" display="Click Here"/>
    <hyperlink ref="T248" location="Communication Log" display="Click Here"/>
    <hyperlink ref="X248" location="Contact Database" display="Click Here"/>
    <hyperlink ref="T249" location="Communication Log" display="Click Here"/>
    <hyperlink ref="X249" location="Contact Database" display="Click Here"/>
    <hyperlink ref="T250" location="Communication Log" display="Click Here"/>
    <hyperlink ref="X250" location="Contact Database" display="Click Here"/>
    <hyperlink ref="T251" location="Communication Log" display="Click Here"/>
    <hyperlink ref="X251" location="Contact Database" display="Click Here"/>
    <hyperlink ref="T252" location="Communication Log" display="Click Here"/>
    <hyperlink ref="X252" location="Contact Database" display="Click Here"/>
    <hyperlink ref="T253" location="Communication Log" display="Click Here"/>
    <hyperlink ref="X253" location="Contact Database" display="Click Here"/>
    <hyperlink ref="T254" location="Communication Log" display="Click Here"/>
    <hyperlink ref="X254" location="Contact Database" display="Click Here"/>
    <hyperlink ref="T255" location="Communication Log" display="Click Here"/>
    <hyperlink ref="X255" location="Contact Database" display="Click Here"/>
    <hyperlink ref="T256" location="Communication Log" display="Click Here"/>
    <hyperlink ref="X256" location="Contact Database" display="Click Here"/>
    <hyperlink ref="T257" location="Communication Log" display="Click Here"/>
    <hyperlink ref="X257" location="Contact Database" display="Click Here"/>
    <hyperlink ref="T258" location="Communication Log" display="Click Here"/>
    <hyperlink ref="X258" location="Contact Database" display="Click Here"/>
    <hyperlink ref="T259" location="Communication Log" display="Click Here"/>
    <hyperlink ref="X259" location="Contact Database" display="Click Here"/>
    <hyperlink ref="T260" location="Communication Log" display="Click Here"/>
    <hyperlink ref="X260" location="Contact Database" display="Click Here"/>
    <hyperlink ref="T261" location="Communication Log" display="Click Here"/>
    <hyperlink ref="X261" location="Contact Database" display="Click Here"/>
    <hyperlink ref="T262" location="Communication Log" display="Click Here"/>
    <hyperlink ref="X262" location="Contact Database" display="Click Here"/>
    <hyperlink ref="T263" location="Communication Log" display="Click Here"/>
    <hyperlink ref="X263" location="Contact Database" display="Click Here"/>
    <hyperlink ref="T264" location="Communication Log" display="Click Here"/>
    <hyperlink ref="X264" location="Contact Database" display="Click Here"/>
    <hyperlink ref="T265" location="Communication Log" display="Click Here"/>
    <hyperlink ref="X265" location="Contact Database" display="Click Here"/>
    <hyperlink ref="T266" location="Communication Log" display="Click Here"/>
    <hyperlink ref="X266" location="Contact Database" display="Click Here"/>
    <hyperlink ref="T267" location="Communication Log" display="Click Here"/>
    <hyperlink ref="X267" location="Contact Database" display="Click Here"/>
    <hyperlink ref="T268" location="Communication Log" display="Click Here"/>
    <hyperlink ref="X268" location="Contact Database" display="Click Here"/>
    <hyperlink ref="T269" location="Communication Log" display="Click Here"/>
    <hyperlink ref="X269" location="Contact Database" display="Click Here"/>
    <hyperlink ref="T270" location="Communication Log" display="Click Here"/>
    <hyperlink ref="X270" location="Contact Database" display="Click Here"/>
    <hyperlink ref="T271" location="Communication Log" display="Click Here"/>
    <hyperlink ref="X271" location="Contact Database" display="Click Here"/>
    <hyperlink ref="T272" location="Communication Log" display="Click Here"/>
    <hyperlink ref="X272" location="Contact Database" display="Click Here"/>
    <hyperlink ref="T273" location="Communication Log" display="Click Here"/>
    <hyperlink ref="X273" location="Contact Database" display="Click Here"/>
    <hyperlink ref="T274" location="Communication Log" display="Click Here"/>
    <hyperlink ref="X274" location="Contact Database" display="Click Here"/>
    <hyperlink ref="T275" location="Communication Log" display="Click Here"/>
    <hyperlink ref="X275" location="Contact Database" display="Click Here"/>
    <hyperlink ref="T276" location="Communication Log" display="Click Here"/>
    <hyperlink ref="X276" location="Contact Database" display="Click Here"/>
    <hyperlink ref="T277" location="Communication Log" display="Click Here"/>
    <hyperlink ref="X277" location="Contact Database" display="Click Here"/>
    <hyperlink ref="T278" location="Communication Log" display="Click Here"/>
    <hyperlink ref="X278" location="Contact Database" display="Click Here"/>
    <hyperlink ref="T279" location="Communication Log" display="Click Here"/>
    <hyperlink ref="X279" location="Contact Database" display="Click Here"/>
    <hyperlink ref="T280" location="Communication Log" display="Click Here"/>
    <hyperlink ref="X280" location="Contact Database" display="Click Here"/>
    <hyperlink ref="T281" location="Communication Log" display="Click Here"/>
    <hyperlink ref="X281" location="Contact Database" display="Click Here"/>
    <hyperlink ref="T282" location="Communication Log" display="Click Here"/>
    <hyperlink ref="X282" location="Contact Database" display="Click Here"/>
    <hyperlink ref="T283" location="Communication Log" display="Click Here"/>
    <hyperlink ref="X283" location="Contact Database" display="Click Here"/>
    <hyperlink ref="T284" location="Communication Log" display="Click Here"/>
    <hyperlink ref="X284" location="Contact Database" display="Click Here"/>
    <hyperlink ref="T285" location="Communication Log" display="Click Here"/>
    <hyperlink ref="X285" location="Contact Database" display="Click Here"/>
    <hyperlink ref="T286" location="Communication Log" display="Click Here"/>
    <hyperlink ref="X286" location="Contact Database" display="Click Here"/>
    <hyperlink ref="T287" location="Communication Log" display="Click Here"/>
    <hyperlink ref="X287" location="Contact Database" display="Click Here"/>
    <hyperlink ref="T288" location="Communication Log" display="Click Here"/>
    <hyperlink ref="X288" location="Contact Database" display="Click Here"/>
    <hyperlink ref="T289" location="Communication Log" display="Click Here"/>
    <hyperlink ref="X289" location="Contact Database" display="Click Here"/>
    <hyperlink ref="T290" location="Communication Log" display="Click Here"/>
    <hyperlink ref="X290" location="Contact Database" display="Click Here"/>
    <hyperlink ref="T291" location="Communication Log" display="Click Here"/>
    <hyperlink ref="X291" location="Contact Database" display="Click Here"/>
    <hyperlink ref="T292" location="Communication Log" display="Click Here"/>
    <hyperlink ref="X292" location="Contact Database" display="Click Here"/>
    <hyperlink ref="T293" location="Communication Log" display="Click Here"/>
    <hyperlink ref="X293" location="Contact Database" display="Click Here"/>
    <hyperlink ref="T294" location="Communication Log" display="Click Here"/>
    <hyperlink ref="X294" location="Contact Database" display="Click Here"/>
    <hyperlink ref="T295" location="Communication Log" display="Click Here"/>
    <hyperlink ref="X295" location="Contact Database" display="Click Here"/>
    <hyperlink ref="T296" location="Communication Log" display="Click Here"/>
    <hyperlink ref="X296" location="Contact Database" display="Click Here"/>
    <hyperlink ref="T297" location="Communication Log" display="Click Here"/>
    <hyperlink ref="X297" location="Contact Database" display="Click Here"/>
    <hyperlink ref="T298" location="Communication Log" display="Click Here"/>
    <hyperlink ref="X298" location="Contact Database" display="Click Here"/>
    <hyperlink ref="T299" location="Communication Log" display="Click Here"/>
    <hyperlink ref="X299" location="Contact Database" display="Click Here"/>
    <hyperlink ref="T300" location="Communication Log" display="Click Here"/>
    <hyperlink ref="X300" location="Contact Database" display="Click Here"/>
    <hyperlink ref="T301" location="Communication Log" display="Click Here"/>
    <hyperlink ref="X301" location="Contact Database" display="Click Here"/>
    <hyperlink ref="T302" location="Communication Log" display="Click Here"/>
    <hyperlink ref="X302" location="Contact Database" display="Click Here"/>
    <hyperlink ref="T303" location="Communication Log" display="Click Here"/>
    <hyperlink ref="X303" location="Contact Database" display="Click Here"/>
    <hyperlink ref="T304" location="Communication Log" display="Click Here"/>
    <hyperlink ref="X304" location="Contact Database" display="Click Here"/>
    <hyperlink ref="T305" location="Communication Log" display="Click Here"/>
    <hyperlink ref="X305" location="Contact Database" display="Click Here"/>
    <hyperlink ref="T306" location="Communication Log" display="Click Here"/>
    <hyperlink ref="X306" location="Contact Database" display="Click Here"/>
    <hyperlink ref="T307" location="Communication Log" display="Click Here"/>
    <hyperlink ref="X307" location="Contact Database" display="Click Here"/>
    <hyperlink ref="T308" location="Communication Log" display="Click Here"/>
    <hyperlink ref="X308" location="Contact Database" display="Click Here"/>
    <hyperlink ref="T309" location="Communication Log" display="Click Here"/>
    <hyperlink ref="X309" location="Contact Database" display="Click Here"/>
    <hyperlink ref="T310" location="Communication Log" display="Click Here"/>
    <hyperlink ref="X310" location="Contact Database" display="Click Here"/>
    <hyperlink ref="T311" location="Communication Log" display="Click Here"/>
    <hyperlink ref="X311" location="Contact Database" display="Click Here"/>
    <hyperlink ref="T312" location="Communication Log" display="Click Here"/>
    <hyperlink ref="X312" location="Contact Database" display="Click Here"/>
    <hyperlink ref="T313" location="Communication Log" display="Click Here"/>
    <hyperlink ref="X313" location="Contact Database" display="Click Here"/>
    <hyperlink ref="T314" location="Communication Log" display="Click Here"/>
    <hyperlink ref="X314" location="Contact Database" display="Click Here"/>
    <hyperlink ref="T315" location="Communication Log" display="Click Here"/>
    <hyperlink ref="X315" location="Contact Database" display="Click Here"/>
    <hyperlink ref="T316" location="Communication Log" display="Click Here"/>
    <hyperlink ref="X316" location="Contact Database" display="Click Here"/>
    <hyperlink ref="T317" location="Communication Log" display="Click Here"/>
    <hyperlink ref="X317" location="Contact Database" display="Click Here"/>
    <hyperlink ref="T318" location="Communication Log" display="Click Here"/>
    <hyperlink ref="X318" location="Contact Database" display="Click Here"/>
    <hyperlink ref="T319" location="Communication Log" display="Click Here"/>
    <hyperlink ref="X319" location="Contact Database" display="Click Here"/>
    <hyperlink ref="T320" location="Communication Log" display="Click Here"/>
    <hyperlink ref="X320" location="Contact Database" display="Click Here"/>
    <hyperlink ref="T321" location="Communication Log" display="Click Here"/>
    <hyperlink ref="X321" location="Contact Database" display="Click Here"/>
    <hyperlink ref="T322" location="Communication Log" display="Click Here"/>
    <hyperlink ref="X322" location="Contact Database" display="Click Here"/>
    <hyperlink ref="T323" location="Communication Log" display="Click Here"/>
    <hyperlink ref="X323" location="Contact Database" display="Click Here"/>
    <hyperlink ref="T324" location="Communication Log" display="Click Here"/>
    <hyperlink ref="X324" location="Contact Database" display="Click Here"/>
    <hyperlink ref="T325" location="Communication Log" display="Click Here"/>
    <hyperlink ref="X325" location="Contact Database" display="Click Here"/>
    <hyperlink ref="T326" location="Communication Log" display="Click Here"/>
    <hyperlink ref="X326" location="Contact Database" display="Click Here"/>
    <hyperlink ref="T327" location="Communication Log" display="Click Here"/>
    <hyperlink ref="X327" location="Contact Database" display="Click Here"/>
    <hyperlink ref="T328" location="Communication Log" display="Click Here"/>
    <hyperlink ref="X328" location="Contact Database" display="Click Here"/>
    <hyperlink ref="T329" location="Communication Log" display="Click Here"/>
    <hyperlink ref="X329" location="Contact Database" display="Click Here"/>
    <hyperlink ref="T330" location="Communication Log" display="Click Here"/>
    <hyperlink ref="X330" location="Contact Database" display="Click Here"/>
    <hyperlink ref="T331" location="Communication Log" display="Click Here"/>
    <hyperlink ref="X331" location="Contact Database" display="Click Here"/>
    <hyperlink ref="T332" location="Communication Log" display="Click Here"/>
    <hyperlink ref="X332" location="Contact Database" display="Click Here"/>
    <hyperlink ref="T333" location="Communication Log" display="Click Here"/>
    <hyperlink ref="X333" location="Contact Database" display="Click Here"/>
    <hyperlink ref="T334" location="Communication Log" display="Click Here"/>
    <hyperlink ref="X334" location="Contact Database" display="Click Here"/>
    <hyperlink ref="T335" location="Communication Log" display="Click Here"/>
    <hyperlink ref="X335" location="Contact Database" display="Click Here"/>
    <hyperlink ref="T336" location="Communication Log" display="Click Here"/>
    <hyperlink ref="X336" location="Contact Database" display="Click Here"/>
    <hyperlink ref="T337" location="Communication Log" display="Click Here"/>
    <hyperlink ref="X337" location="Contact Database" display="Click Here"/>
    <hyperlink ref="T338" location="Communication Log" display="Click Here"/>
    <hyperlink ref="X338" location="Contact Database" display="Click Here"/>
    <hyperlink ref="T339" location="Communication Log" display="Click Here"/>
    <hyperlink ref="X339" location="Contact Database" display="Click Here"/>
    <hyperlink ref="T340" location="Communication Log" display="Click Here"/>
    <hyperlink ref="X340" location="Contact Database" display="Click Here"/>
    <hyperlink ref="T341" location="Communication Log" display="Click Here"/>
    <hyperlink ref="X341" location="Contact Database" display="Click Here"/>
    <hyperlink ref="T342" location="Communication Log" display="Click Here"/>
    <hyperlink ref="X342" location="Contact Database" display="Click Here"/>
    <hyperlink ref="T343" location="Communication Log" display="Click Here"/>
    <hyperlink ref="X343" location="Contact Database" display="Click Here"/>
    <hyperlink ref="T344" location="Communication Log" display="Click Here"/>
    <hyperlink ref="X344" location="Contact Database" display="Click Here"/>
    <hyperlink ref="T345" location="Communication Log" display="Click Here"/>
    <hyperlink ref="X345" location="Contact Database" display="Click Here"/>
    <hyperlink ref="T346" location="Communication Log" display="Click Here"/>
    <hyperlink ref="X346" location="Contact Database" display="Click Here"/>
    <hyperlink ref="T347" location="Communication Log" display="Click Here"/>
    <hyperlink ref="X347" location="Contact Database" display="Click Here"/>
    <hyperlink ref="T348" location="Communication Log" display="Click Here"/>
    <hyperlink ref="X348" location="Contact Database" display="Click Here"/>
    <hyperlink ref="T349" location="Communication Log" display="Click Here"/>
    <hyperlink ref="X349" location="Contact Database" display="Click Here"/>
    <hyperlink ref="T350" location="Communication Log" display="Click Here"/>
    <hyperlink ref="X350" location="Contact Database" display="Click Here"/>
    <hyperlink ref="T351" location="Communication Log" display="Click Here"/>
    <hyperlink ref="X351" location="Contact Database" display="Click Here"/>
    <hyperlink ref="T352" location="Communication Log" display="Click Here"/>
    <hyperlink ref="X352" location="Contact Database" display="Click Here"/>
    <hyperlink ref="T353" location="Communication Log" display="Click Here"/>
    <hyperlink ref="X353" location="Contact Database" display="Click Here"/>
    <hyperlink ref="T354" location="Communication Log" display="Click Here"/>
    <hyperlink ref="X354" location="Contact Database" display="Click Here"/>
    <hyperlink ref="T355" location="Communication Log" display="Click Here"/>
    <hyperlink ref="X355" location="Contact Database" display="Click Here"/>
    <hyperlink ref="T356" location="Communication Log" display="Click Here"/>
    <hyperlink ref="X356" location="Contact Database" display="Click Here"/>
    <hyperlink ref="T357" location="Communication Log" display="Click Here"/>
    <hyperlink ref="X357" location="Contact Database" display="Click Here"/>
    <hyperlink ref="T358" location="Communication Log" display="Click Here"/>
    <hyperlink ref="X358" location="Contact Database" display="Click Here"/>
    <hyperlink ref="T359" location="Communication Log" display="Click Here"/>
    <hyperlink ref="X359" location="Contact Database" display="Click Here"/>
    <hyperlink ref="T360" location="Communication Log" display="Click Here"/>
    <hyperlink ref="X360" location="Contact Database" display="Click Here"/>
    <hyperlink ref="T361" location="Communication Log" display="Click Here"/>
    <hyperlink ref="X361" location="Contact Database" display="Click Here"/>
    <hyperlink ref="T362" location="Communication Log" display="Click Here"/>
    <hyperlink ref="X362" location="Contact Database" display="Click Here"/>
    <hyperlink ref="T363" location="Communication Log" display="Click Here"/>
    <hyperlink ref="X363" location="Contact Database" display="Click Here"/>
    <hyperlink ref="T364" location="Communication Log" display="Click Here"/>
    <hyperlink ref="X364" location="Contact Database" display="Click Here"/>
    <hyperlink ref="T365" location="Communication Log" display="Click Here"/>
    <hyperlink ref="X365" location="Contact Database" display="Click Here"/>
    <hyperlink ref="T366" location="Communication Log" display="Click Here"/>
    <hyperlink ref="X366" location="Contact Database" display="Click Here"/>
    <hyperlink ref="T367" location="Communication Log" display="Click Here"/>
    <hyperlink ref="X367" location="Contact Database" display="Click Here"/>
    <hyperlink ref="T368" location="Communication Log" display="Click Here"/>
    <hyperlink ref="X368" location="Contact Database" display="Click Here"/>
    <hyperlink ref="T369" location="Communication Log" display="Click Here"/>
    <hyperlink ref="X369" location="Contact Database" display="Click Here"/>
    <hyperlink ref="T370" location="Communication Log" display="Click Here"/>
    <hyperlink ref="X370" location="Contact Database" display="Click Here"/>
    <hyperlink ref="T371" location="Communication Log" display="Click Here"/>
    <hyperlink ref="X371" location="Contact Database" display="Click Here"/>
    <hyperlink ref="T372" location="Communication Log" display="Click Here"/>
    <hyperlink ref="X372" location="Contact Database" display="Click Here"/>
    <hyperlink ref="T373" location="Communication Log" display="Click Here"/>
    <hyperlink ref="X373" location="Contact Database" display="Click Here"/>
    <hyperlink ref="T374" location="Communication Log" display="Click Here"/>
    <hyperlink ref="X374" location="Contact Database" display="Click Here"/>
    <hyperlink ref="T375" location="Communication Log" display="Click Here"/>
    <hyperlink ref="X375" location="Contact Database" display="Click Here"/>
    <hyperlink ref="T376" location="Communication Log" display="Click Here"/>
    <hyperlink ref="X376" location="Contact Database" display="Click Here"/>
    <hyperlink ref="T377" location="Communication Log" display="Click Here"/>
    <hyperlink ref="X377" location="Contact Database" display="Click Here"/>
    <hyperlink ref="T378" location="Communication Log" display="Click Here"/>
    <hyperlink ref="X378" location="Contact Database" display="Click Here"/>
    <hyperlink ref="T379" location="Communication Log" display="Click Here"/>
    <hyperlink ref="X379" location="Contact Database" display="Click Here"/>
    <hyperlink ref="T380" location="Communication Log" display="Click Here"/>
    <hyperlink ref="X380" location="Contact Database" display="Click Here"/>
    <hyperlink ref="T381" location="Communication Log" display="Click Here"/>
    <hyperlink ref="X381" location="Contact Database" display="Click Here"/>
    <hyperlink ref="T382" location="Communication Log" display="Click Here"/>
    <hyperlink ref="X382" location="Contact Database" display="Click Here"/>
    <hyperlink ref="T383" location="Communication Log" display="Click Here"/>
    <hyperlink ref="X383" location="Contact Database" display="Click Here"/>
    <hyperlink ref="T384" location="Communication Log" display="Click Here"/>
    <hyperlink ref="X384" location="Contact Database" display="Click Here"/>
    <hyperlink ref="T385" location="Communication Log" display="Click Here"/>
    <hyperlink ref="X385" location="Contact Database" display="Click Here"/>
    <hyperlink ref="T386" location="Communication Log" display="Click Here"/>
    <hyperlink ref="X386" location="Contact Database" display="Click Here"/>
    <hyperlink ref="T387" location="Communication Log" display="Click Here"/>
    <hyperlink ref="X387" location="Contact Database" display="Click Here"/>
    <hyperlink ref="T388" location="Communication Log" display="Click Here"/>
    <hyperlink ref="X388" location="Contact Database" display="Click Here"/>
    <hyperlink ref="T389" location="Communication Log" display="Click Here"/>
    <hyperlink ref="X389" location="Contact Database" display="Click Here"/>
    <hyperlink ref="T390" location="Communication Log" display="Click Here"/>
    <hyperlink ref="X390" location="Contact Database" display="Click Here"/>
    <hyperlink ref="T391" location="Communication Log" display="Click Here"/>
    <hyperlink ref="X391" location="Contact Database" display="Click Here"/>
    <hyperlink ref="T392" location="Communication Log" display="Click Here"/>
    <hyperlink ref="X392" location="Contact Database" display="Click Here"/>
    <hyperlink ref="T393" location="Communication Log" display="Click Here"/>
    <hyperlink ref="X393" location="Contact Database" display="Click Here"/>
    <hyperlink ref="T394" location="Communication Log" display="Click Here"/>
    <hyperlink ref="X394" location="Contact Database" display="Click Here"/>
    <hyperlink ref="T395" location="Communication Log" display="Click Here"/>
    <hyperlink ref="X395" location="Contact Database" display="Click Here"/>
    <hyperlink ref="T396" location="Communication Log" display="Click Here"/>
    <hyperlink ref="X396" location="Contact Database" display="Click Here"/>
    <hyperlink ref="T397" location="Communication Log" display="Click Here"/>
    <hyperlink ref="X397" location="Contact Database" display="Click Here"/>
    <hyperlink ref="T398" location="Communication Log" display="Click Here"/>
    <hyperlink ref="X398" location="Contact Database" display="Click Here"/>
    <hyperlink ref="T399" location="Communication Log" display="Click Here"/>
    <hyperlink ref="X399" location="Contact Database" display="Click Here"/>
    <hyperlink ref="T400" location="Communication Log" display="Click Here"/>
    <hyperlink ref="X400" location="Contact Database" display="Click Here"/>
    <hyperlink ref="T401" location="Communication Log" display="Click Here"/>
    <hyperlink ref="X401" location="Contact Database" display="Click Here"/>
    <hyperlink ref="T402" location="Communication Log" display="Click Here"/>
    <hyperlink ref="X402" location="Contact Database" display="Click Here"/>
    <hyperlink ref="T403" location="Communication Log" display="Click Here"/>
    <hyperlink ref="X403" location="Contact Database" display="Click Here"/>
    <hyperlink ref="T404" location="Communication Log" display="Click Here"/>
    <hyperlink ref="X404" location="Contact Database" display="Click Here"/>
    <hyperlink ref="T405" location="Communication Log" display="Click Here"/>
    <hyperlink ref="X405" location="Contact Database" display="Click Here"/>
    <hyperlink ref="T406" location="Communication Log" display="Click Here"/>
    <hyperlink ref="X406" location="Contact Database" display="Click Here"/>
    <hyperlink ref="T407" location="Communication Log" display="Click Here"/>
    <hyperlink ref="X407" location="Contact Database" display="Click Here"/>
    <hyperlink ref="T408" location="Communication Log" display="Click Here"/>
    <hyperlink ref="X408" location="Contact Database" display="Click Here"/>
    <hyperlink ref="T409" location="Communication Log" display="Click Here"/>
    <hyperlink ref="X409" location="Contact Database" display="Click Here"/>
    <hyperlink ref="T410" location="Communication Log" display="Click Here"/>
    <hyperlink ref="X410" location="Contact Database" display="Click Here"/>
    <hyperlink ref="T411" location="Communication Log" display="Click Here"/>
    <hyperlink ref="X411" location="Contact Database" display="Click Here"/>
    <hyperlink ref="T412" location="Communication Log" display="Click Here"/>
    <hyperlink ref="X412" location="Contact Database" display="Click Here"/>
    <hyperlink ref="T413" location="Communication Log" display="Click Here"/>
    <hyperlink ref="X413" location="Contact Database" display="Click Here"/>
    <hyperlink ref="T414" location="Communication Log" display="Click Here"/>
    <hyperlink ref="X414" location="Contact Database" display="Click Here"/>
    <hyperlink ref="T415" location="Communication Log" display="Click Here"/>
    <hyperlink ref="X415" location="Contact Database" display="Click Here"/>
    <hyperlink ref="T416" location="Communication Log" display="Click Here"/>
    <hyperlink ref="X416" location="Contact Database" display="Click Here"/>
    <hyperlink ref="T417" location="Communication Log" display="Click Here"/>
    <hyperlink ref="X417" location="Contact Database" display="Click Here"/>
    <hyperlink ref="T418" location="Communication Log" display="Click Here"/>
    <hyperlink ref="X418" location="Contact Database" display="Click Here"/>
    <hyperlink ref="T419" location="Communication Log" display="Click Here"/>
    <hyperlink ref="X419" location="Contact Database" display="Click Here"/>
    <hyperlink ref="T420" location="Communication Log" display="Click Here"/>
    <hyperlink ref="X420" location="Contact Database" display="Click Here"/>
    <hyperlink ref="T421" location="Communication Log" display="Click Here"/>
    <hyperlink ref="X421" location="Contact Database" display="Click Here"/>
    <hyperlink ref="T422" location="Communication Log" display="Click Here"/>
    <hyperlink ref="X422" location="Contact Database" display="Click Here"/>
    <hyperlink ref="T423" location="Communication Log" display="Click Here"/>
    <hyperlink ref="X423" location="Contact Database" display="Click Here"/>
    <hyperlink ref="T424" location="Communication Log" display="Click Here"/>
    <hyperlink ref="X424" location="Contact Database" display="Click Here"/>
    <hyperlink ref="T425" location="Communication Log" display="Click Here"/>
    <hyperlink ref="X425" location="Contact Database" display="Click Here"/>
    <hyperlink ref="T426" location="Communication Log" display="Click Here"/>
    <hyperlink ref="X426" location="Contact Database" display="Click Here"/>
    <hyperlink ref="T427" location="Communication Log" display="Click Here"/>
    <hyperlink ref="X427" location="Contact Database" display="Click Here"/>
    <hyperlink ref="T428" location="Communication Log" display="Click Here"/>
    <hyperlink ref="X428" location="Contact Database" display="Click Here"/>
    <hyperlink ref="T429" location="Communication Log" display="Click Here"/>
    <hyperlink ref="X429" location="Contact Database" display="Click Here"/>
    <hyperlink ref="T430" location="Communication Log" display="Click Here"/>
    <hyperlink ref="X430" location="Contact Database" display="Click Here"/>
    <hyperlink ref="T431" location="Communication Log" display="Click Here"/>
    <hyperlink ref="X431" location="Contact Database" display="Click Here"/>
    <hyperlink ref="T432" location="Communication Log" display="Click Here"/>
    <hyperlink ref="X432" location="Contact Database" display="Click Here"/>
    <hyperlink ref="T433" location="Communication Log" display="Click Here"/>
    <hyperlink ref="X433" location="Contact Database" display="Click Here"/>
    <hyperlink ref="T434" location="Communication Log" display="Click Here"/>
    <hyperlink ref="X434" location="Contact Database" display="Click Here"/>
    <hyperlink ref="T435" location="Communication Log" display="Click Here"/>
    <hyperlink ref="X435" location="Contact Database" display="Click Here"/>
    <hyperlink ref="T436" location="Communication Log" display="Click Here"/>
    <hyperlink ref="X436" location="Contact Database" display="Click Here"/>
    <hyperlink ref="T437" location="Communication Log" display="Click Here"/>
    <hyperlink ref="X437" location="Contact Database" display="Click Here"/>
    <hyperlink ref="T438" location="Communication Log" display="Click Here"/>
    <hyperlink ref="X438" location="Contact Database" display="Click Here"/>
    <hyperlink ref="T439" location="Communication Log" display="Click Here"/>
    <hyperlink ref="X439" location="Contact Database" display="Click Here"/>
    <hyperlink ref="T440" location="Communication Log" display="Click Here"/>
    <hyperlink ref="X440" location="Contact Database" display="Click Here"/>
    <hyperlink ref="T441" location="Communication Log" display="Click Here"/>
    <hyperlink ref="X441" location="Contact Database" display="Click Here"/>
    <hyperlink ref="T442" location="Communication Log" display="Click Here"/>
    <hyperlink ref="X442" location="Contact Database" display="Click Here"/>
    <hyperlink ref="T443" location="Communication Log" display="Click Here"/>
    <hyperlink ref="X443" location="Contact Database" display="Click Here"/>
    <hyperlink ref="T444" location="Communication Log" display="Click Here"/>
    <hyperlink ref="X444" location="Contact Database" display="Click Here"/>
    <hyperlink ref="T445" location="Communication Log" display="Click Here"/>
    <hyperlink ref="X445" location="Contact Database" display="Click Here"/>
    <hyperlink ref="T446" location="Communication Log" display="Click Here"/>
    <hyperlink ref="X446" location="Contact Database" display="Click Here"/>
    <hyperlink ref="T447" location="Communication Log" display="Click Here"/>
    <hyperlink ref="X447" location="Contact Database" display="Click Here"/>
    <hyperlink ref="T448" location="Communication Log" display="Click Here"/>
    <hyperlink ref="X448" location="Contact Database" display="Click Here"/>
    <hyperlink ref="T449" location="Communication Log" display="Click Here"/>
    <hyperlink ref="X449" location="Contact Database" display="Click Here"/>
    <hyperlink ref="T450" location="Communication Log" display="Click Here"/>
    <hyperlink ref="X450" location="Contact Database" display="Click Here"/>
    <hyperlink ref="T451" location="Communication Log" display="Click Here"/>
    <hyperlink ref="X451" location="Contact Database" display="Click Here"/>
    <hyperlink ref="T452" location="Communication Log" display="Click Here"/>
    <hyperlink ref="X452" location="Contact Database" display="Click Here"/>
    <hyperlink ref="T453" location="Communication Log" display="Click Here"/>
    <hyperlink ref="X453" location="Contact Database" display="Click Here"/>
    <hyperlink ref="T454" location="Communication Log" display="Click Here"/>
    <hyperlink ref="X454" location="Contact Database" display="Click Here"/>
    <hyperlink ref="T455" location="Communication Log" display="Click Here"/>
    <hyperlink ref="X455" location="Contact Database" display="Click Here"/>
    <hyperlink ref="T456" location="Communication Log" display="Click Here"/>
    <hyperlink ref="X456" location="Contact Database" display="Click Here"/>
    <hyperlink ref="T457" location="Communication Log" display="Click Here"/>
    <hyperlink ref="X457" location="Contact Database" display="Click Here"/>
    <hyperlink ref="T458" location="Communication Log" display="Click Here"/>
    <hyperlink ref="X458" location="Contact Database" display="Click Here"/>
    <hyperlink ref="T459" location="Communication Log" display="Click Here"/>
    <hyperlink ref="X459" location="Contact Database" display="Click Here"/>
    <hyperlink ref="T460" location="Communication Log" display="Click Here"/>
    <hyperlink ref="X460" location="Contact Database" display="Click Here"/>
    <hyperlink ref="T461" location="Communication Log" display="Click Here"/>
    <hyperlink ref="X461" location="Contact Database" display="Click Here"/>
    <hyperlink ref="T462" location="Communication Log" display="Click Here"/>
    <hyperlink ref="X462" location="Contact Database" display="Click Here"/>
    <hyperlink ref="T463" location="Communication Log" display="Click Here"/>
    <hyperlink ref="X463" location="Contact Database" display="Click Here"/>
    <hyperlink ref="T464" location="Communication Log" display="Click Here"/>
    <hyperlink ref="X464" location="Contact Database" display="Click Here"/>
    <hyperlink ref="T465" location="Communication Log" display="Click Here"/>
    <hyperlink ref="X465" location="Contact Database" display="Click Here"/>
    <hyperlink ref="T466" location="Communication Log" display="Click Here"/>
    <hyperlink ref="X466" location="Contact Database" display="Click Here"/>
    <hyperlink ref="T467" location="Communication Log" display="Click Here"/>
    <hyperlink ref="X467" location="Contact Database" display="Click Here"/>
    <hyperlink ref="T468" location="Communication Log" display="Click Here"/>
    <hyperlink ref="X468" location="Contact Database" display="Click Here"/>
    <hyperlink ref="T469" location="Communication Log" display="Click Here"/>
    <hyperlink ref="X469" location="Contact Database" display="Click Here"/>
    <hyperlink ref="T470" location="Communication Log" display="Click Here"/>
    <hyperlink ref="X470" location="Contact Database" display="Click Here"/>
    <hyperlink ref="T471" location="Communication Log" display="Click Here"/>
    <hyperlink ref="X471" location="Contact Database" display="Click Here"/>
    <hyperlink ref="T472" location="Communication Log" display="Click Here"/>
    <hyperlink ref="X472" location="Contact Database" display="Click Here"/>
    <hyperlink ref="T473" location="Communication Log" display="Click Here"/>
    <hyperlink ref="X473" location="Contact Database" display="Click Here"/>
    <hyperlink ref="T474" location="Communication Log" display="Click Here"/>
    <hyperlink ref="X474" location="Contact Database" display="Click Here"/>
    <hyperlink ref="T475" location="Communication Log" display="Click Here"/>
    <hyperlink ref="X475" location="Contact Database" display="Click Here"/>
    <hyperlink ref="T476" location="Communication Log" display="Click Here"/>
    <hyperlink ref="X476" location="Contact Database" display="Click Here"/>
    <hyperlink ref="T477" location="Communication Log" display="Click Here"/>
    <hyperlink ref="X477" location="Contact Database" display="Click Here"/>
    <hyperlink ref="T478" location="Communication Log" display="Click Here"/>
    <hyperlink ref="X478" location="Contact Database" display="Click Here"/>
    <hyperlink ref="T479" location="Communication Log" display="Click Here"/>
    <hyperlink ref="X479" location="Contact Database" display="Click Here"/>
    <hyperlink ref="T480" location="Communication Log" display="Click Here"/>
    <hyperlink ref="X480" location="Contact Database" display="Click Here"/>
    <hyperlink ref="T481" location="Communication Log" display="Click Here"/>
    <hyperlink ref="X481" location="Contact Database" display="Click Here"/>
    <hyperlink ref="T482" location="Communication Log" display="Click Here"/>
    <hyperlink ref="X482" location="Contact Database" display="Click Here"/>
    <hyperlink ref="T483" location="Communication Log" display="Click Here"/>
    <hyperlink ref="X483" location="Contact Database" display="Click Here"/>
    <hyperlink ref="T484" location="Communication Log" display="Click Here"/>
    <hyperlink ref="X484" location="Contact Database" display="Click Here"/>
    <hyperlink ref="T485" location="Communication Log" display="Click Here"/>
    <hyperlink ref="X485" location="Contact Database" display="Click Here"/>
    <hyperlink ref="T486" location="Communication Log" display="Click Here"/>
    <hyperlink ref="X486" location="Contact Database" display="Click Here"/>
    <hyperlink ref="T487" location="Communication Log" display="Click Here"/>
    <hyperlink ref="X487" location="Contact Database" display="Click Here"/>
    <hyperlink ref="T488" location="Communication Log" display="Click Here"/>
    <hyperlink ref="X488" location="Contact Database" display="Click Here"/>
    <hyperlink ref="T489" location="Communication Log" display="Click Here"/>
    <hyperlink ref="X489" location="Contact Database" display="Click Here"/>
    <hyperlink ref="T490" location="Communication Log" display="Click Here"/>
    <hyperlink ref="X490" location="Contact Database" display="Click Here"/>
    <hyperlink ref="T491" location="Communication Log" display="Click Here"/>
    <hyperlink ref="X491" location="Contact Database" display="Click Here"/>
    <hyperlink ref="T492" location="Communication Log" display="Click Here"/>
    <hyperlink ref="X492" location="Contact Database" display="Click Here"/>
    <hyperlink ref="T493" location="Communication Log" display="Click Here"/>
    <hyperlink ref="X493" location="Contact Database" display="Click Here"/>
    <hyperlink ref="T494" location="Communication Log" display="Click Here"/>
    <hyperlink ref="X494" location="Contact Database" display="Click Here"/>
    <hyperlink ref="T495" location="Communication Log" display="Click Here"/>
    <hyperlink ref="X495" location="Contact Database" display="Click Here"/>
    <hyperlink ref="T496" location="Communication Log" display="Click Here"/>
    <hyperlink ref="X496" location="Contact Database" display="Click Here"/>
    <hyperlink ref="T497" location="Communication Log" display="Click Here"/>
    <hyperlink ref="X497" location="Contact Database" display="Click Here"/>
    <hyperlink ref="T498" location="Communication Log" display="Click Here"/>
    <hyperlink ref="X498" location="Contact Database" display="Click Here"/>
    <hyperlink ref="T499" location="Communication Log" display="Click Here"/>
    <hyperlink ref="X499" location="Contact Database" display="Click Here"/>
    <hyperlink ref="T500" location="Communication Log" display="Click Here"/>
    <hyperlink ref="X500" location="Contact Database" display="Click Here"/>
    <hyperlink ref="T501" location="Communication Log" display="Click Here"/>
    <hyperlink ref="X501" location="Contact Database" display="Click Here"/>
    <hyperlink ref="T502" location="Communication Log" display="Click Here"/>
    <hyperlink ref="X502" location="Contact Database" display="Click Here"/>
    <hyperlink ref="T503" location="Communication Log" display="Click Here"/>
    <hyperlink ref="X503" location="Contact Database" display="Click Here"/>
    <hyperlink ref="T504" location="Communication Log" display="Click Here"/>
    <hyperlink ref="X504" location="Contact Database" display="Click Here"/>
    <hyperlink ref="T505" location="Communication Log" display="Click Here"/>
    <hyperlink ref="X505" location="Contact Database" display="Click Here"/>
    <hyperlink ref="T506" location="Communication Log" display="Click Here"/>
    <hyperlink ref="X506" location="Contact Database" display="Click Here"/>
    <hyperlink ref="T507" location="Communication Log" display="Click Here"/>
    <hyperlink ref="X507" location="Contact Database" display="Click Here"/>
    <hyperlink ref="T508" location="Communication Log" display="Click Here"/>
    <hyperlink ref="X508" location="Contact Database" display="Click Here"/>
    <hyperlink ref="T509" location="Communication Log" display="Click Here"/>
    <hyperlink ref="X509" location="Contact Database" display="Click Here"/>
    <hyperlink ref="T510" location="Communication Log" display="Click Here"/>
    <hyperlink ref="X510" location="Contact Database" display="Click Here"/>
    <hyperlink ref="T511" location="Communication Log" display="Click Here"/>
    <hyperlink ref="X511" location="Contact Database" display="Click Here"/>
    <hyperlink ref="T512" location="Communication Log" display="Click Here"/>
    <hyperlink ref="X512" location="Contact Database" display="Click Here"/>
    <hyperlink ref="T513" location="Communication Log" display="Click Here"/>
    <hyperlink ref="X513" location="Contact Database" display="Click Here"/>
    <hyperlink ref="T514" location="Communication Log" display="Click Here"/>
    <hyperlink ref="X514" location="Contact Database" display="Click Here"/>
    <hyperlink ref="T515" location="Communication Log" display="Click Here"/>
    <hyperlink ref="X515" location="Contact Database" display="Click Here"/>
    <hyperlink ref="T516" location="Communication Log" display="Click Here"/>
    <hyperlink ref="X516" location="Contact Database" display="Click Here"/>
    <hyperlink ref="T517" location="Communication Log" display="Click Here"/>
    <hyperlink ref="X517" location="Contact Database" display="Click Here"/>
    <hyperlink ref="T518" location="Communication Log" display="Click Here"/>
    <hyperlink ref="X518" location="Contact Database" display="Click Here"/>
    <hyperlink ref="T519" location="Communication Log" display="Click Here"/>
    <hyperlink ref="X519" location="Contact Database" display="Click Here"/>
    <hyperlink ref="T520" location="Communication Log" display="Click Here"/>
    <hyperlink ref="X520" location="Contact Database" display="Click Here"/>
    <hyperlink ref="T521" location="Communication Log" display="Click Here"/>
    <hyperlink ref="X521" location="Contact Database" display="Click Here"/>
    <hyperlink ref="T522" location="Communication Log" display="Click Here"/>
    <hyperlink ref="X522" location="Contact Database" display="Click Here"/>
    <hyperlink ref="T523" location="Communication Log" display="Click Here"/>
    <hyperlink ref="X523" location="Contact Database" display="Click Here"/>
    <hyperlink ref="T524" location="Communication Log" display="Click Here"/>
    <hyperlink ref="X524" location="Contact Database" display="Click Here"/>
    <hyperlink ref="T525" location="Communication Log" display="Click Here"/>
    <hyperlink ref="X525" location="Contact Database" display="Click Here"/>
    <hyperlink ref="T526" location="Communication Log" display="Click Here"/>
    <hyperlink ref="X526" location="Contact Database" display="Click Here"/>
    <hyperlink ref="T527" location="Communication Log" display="Click Here"/>
    <hyperlink ref="X527" location="Contact Database" display="Click Here"/>
    <hyperlink ref="T528" location="Communication Log" display="Click Here"/>
    <hyperlink ref="X528" location="Contact Database" display="Click Here"/>
    <hyperlink ref="T529" location="Communication Log" display="Click Here"/>
    <hyperlink ref="X529" location="Contact Database" display="Click Here"/>
    <hyperlink ref="T530" location="Communication Log" display="Click Here"/>
    <hyperlink ref="X530" location="Contact Database" display="Click Here"/>
    <hyperlink ref="T531" location="Communication Log" display="Click Here"/>
    <hyperlink ref="X531" location="Contact Database" display="Click Here"/>
    <hyperlink ref="T532" location="Communication Log" display="Click Here"/>
    <hyperlink ref="X532" location="Contact Database" display="Click Here"/>
    <hyperlink ref="T533" location="Communication Log" display="Click Here"/>
    <hyperlink ref="X533" location="Contact Database" display="Click Here"/>
    <hyperlink ref="T534" location="Communication Log" display="Click Here"/>
    <hyperlink ref="X534" location="Contact Database" display="Click Here"/>
    <hyperlink ref="T535" location="Communication Log" display="Click Here"/>
    <hyperlink ref="X535" location="Contact Database" display="Click Here"/>
    <hyperlink ref="T536" location="Communication Log" display="Click Here"/>
    <hyperlink ref="X536" location="Contact Database" display="Click Here"/>
    <hyperlink ref="T537" location="Communication Log" display="Click Here"/>
    <hyperlink ref="X537" location="Contact Database" display="Click Here"/>
    <hyperlink ref="T538" location="Communication Log" display="Click Here"/>
    <hyperlink ref="X538" location="Contact Database" display="Click Here"/>
    <hyperlink ref="T539" location="Communication Log" display="Click Here"/>
    <hyperlink ref="X539" location="Contact Database" display="Click Here"/>
    <hyperlink ref="T540" location="Communication Log" display="Click Here"/>
    <hyperlink ref="X540" location="Contact Database" display="Click Here"/>
    <hyperlink ref="T541" location="Communication Log" display="Click Here"/>
    <hyperlink ref="X541" location="Contact Database" display="Click Here"/>
    <hyperlink ref="T542" location="Communication Log" display="Click Here"/>
    <hyperlink ref="X542" location="Contact Database" display="Click Here"/>
    <hyperlink ref="T543" location="Communication Log" display="Click Here"/>
    <hyperlink ref="X543" location="Contact Database" display="Click Here"/>
    <hyperlink ref="T544" location="Communication Log" display="Click Here"/>
    <hyperlink ref="X544" location="Contact Database" display="Click Here"/>
    <hyperlink ref="T545" location="Communication Log" display="Click Here"/>
    <hyperlink ref="X545" location="Contact Database" display="Click Here"/>
    <hyperlink ref="T546" location="Communication Log" display="Click Here"/>
    <hyperlink ref="X546" location="Contact Database" display="Click Here"/>
    <hyperlink ref="T547" location="Communication Log" display="Click Here"/>
    <hyperlink ref="X547" location="Contact Database" display="Click Here"/>
    <hyperlink ref="T548" location="Communication Log" display="Click Here"/>
    <hyperlink ref="X548" location="Contact Database" display="Click Here"/>
    <hyperlink ref="T549" location="Communication Log" display="Click Here"/>
    <hyperlink ref="X549" location="Contact Database" display="Click Here"/>
    <hyperlink ref="T550" location="Communication Log" display="Click Here"/>
    <hyperlink ref="X550" location="Contact Database" display="Click Here"/>
    <hyperlink ref="T551" location="Communication Log" display="Click Here"/>
    <hyperlink ref="X551" location="Contact Database" display="Click Here"/>
    <hyperlink ref="T552" location="Communication Log" display="Click Here"/>
    <hyperlink ref="X552" location="Contact Database" display="Click Here"/>
    <hyperlink ref="T553" location="Communication Log" display="Click Here"/>
    <hyperlink ref="X553" location="Contact Database" display="Click Here"/>
    <hyperlink ref="T554" location="Communication Log" display="Click Here"/>
    <hyperlink ref="X554" location="Contact Database" display="Click Here"/>
  </hyperlink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13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V9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3" topLeftCell="A4" activePane="bottomLeft" state="frozen"/>
      <selection pane="topLeft" activeCell="A1" activeCellId="0" sqref="A1"/>
      <selection pane="bottomLeft" activeCell="J17" activeCellId="0" sqref="J17"/>
    </sheetView>
  </sheetViews>
  <sheetFormatPr defaultRowHeight="12.8"/>
  <cols>
    <col collapsed="false" hidden="false" max="1" min="1" style="44" width="9.17857142857143"/>
    <col collapsed="false" hidden="false" max="2" min="2" style="2" width="16.7397959183673"/>
    <col collapsed="false" hidden="false" max="3" min="3" style="2" width="12.1479591836735"/>
    <col collapsed="false" hidden="false" max="4" min="4" style="2" width="14.8469387755102"/>
    <col collapsed="false" hidden="false" max="5" min="5" style="18" width="8.36734693877551"/>
    <col collapsed="false" hidden="false" max="6" min="6" style="18" width="7.83163265306122"/>
    <col collapsed="false" hidden="false" max="7" min="7" style="18" width="9.44897959183673"/>
    <col collapsed="false" hidden="false" max="8" min="8" style="18" width="6.88265306122449"/>
    <col collapsed="false" hidden="false" max="9" min="9" style="18" width="10.6632653061225"/>
    <col collapsed="false" hidden="false" max="10" min="10" style="2" width="98.1377551020408"/>
    <col collapsed="false" hidden="false" max="11" min="11" style="2" width="7.29081632653061"/>
    <col collapsed="false" hidden="false" max="12" min="12" style="2" width="6.0765306122449"/>
    <col collapsed="false" hidden="true" max="14" min="13" style="2" width="0"/>
    <col collapsed="false" hidden="false" max="18" min="15" style="2" width="7.83163265306122"/>
    <col collapsed="false" hidden="false" max="19" min="19" style="2" width="7.4234693877551"/>
    <col collapsed="false" hidden="false" max="20" min="20" style="2" width="7.83163265306122"/>
    <col collapsed="false" hidden="false" max="21" min="21" style="2" width="7.29081632653061"/>
    <col collapsed="false" hidden="false" max="22" min="22" style="2" width="74.3826530612245"/>
    <col collapsed="false" hidden="false" max="36" min="23" style="2" width="6.0765306122449"/>
    <col collapsed="false" hidden="false" max="1025" min="37" style="2" width="7.29081632653061"/>
  </cols>
  <sheetData>
    <row r="1" s="2" customFormat="true" ht="24.45" hidden="false" customHeight="false" outlineLevel="0" collapsed="false">
      <c r="A1" s="79" t="s">
        <v>140</v>
      </c>
      <c r="B1" s="0"/>
      <c r="C1" s="0"/>
      <c r="D1" s="0"/>
      <c r="I1" s="80" t="s">
        <v>141</v>
      </c>
      <c r="J1" s="81"/>
      <c r="K1" s="81"/>
      <c r="L1" s="81"/>
      <c r="M1" s="0"/>
      <c r="N1" s="0"/>
      <c r="O1" s="82"/>
      <c r="P1" s="82"/>
      <c r="Q1" s="82"/>
      <c r="R1" s="82"/>
      <c r="S1" s="82"/>
      <c r="T1" s="82"/>
      <c r="U1" s="82"/>
      <c r="V1" s="82"/>
    </row>
    <row r="2" customFormat="false" ht="13.4" hidden="false" customHeight="false" outlineLevel="0" collapsed="false">
      <c r="A2" s="0"/>
      <c r="B2" s="0"/>
      <c r="C2" s="0"/>
      <c r="D2" s="0"/>
      <c r="E2" s="0"/>
      <c r="F2" s="0"/>
      <c r="G2" s="0"/>
      <c r="H2" s="0"/>
      <c r="I2" s="6" t="s">
        <v>142</v>
      </c>
      <c r="J2" s="6"/>
      <c r="M2" s="0"/>
      <c r="N2" s="0"/>
      <c r="O2" s="82"/>
      <c r="P2" s="82"/>
      <c r="Q2" s="82"/>
      <c r="R2" s="82"/>
      <c r="S2" s="82"/>
      <c r="T2" s="82"/>
      <c r="U2" s="82"/>
      <c r="V2" s="82"/>
    </row>
    <row r="3" customFormat="false" ht="46.25" hidden="false" customHeight="false" outlineLevel="0" collapsed="false">
      <c r="A3" s="56" t="s">
        <v>143</v>
      </c>
      <c r="B3" s="56" t="s">
        <v>144</v>
      </c>
      <c r="C3" s="56" t="s">
        <v>145</v>
      </c>
      <c r="D3" s="56" t="s">
        <v>64</v>
      </c>
      <c r="E3" s="56" t="s">
        <v>146</v>
      </c>
      <c r="F3" s="56" t="s">
        <v>147</v>
      </c>
      <c r="G3" s="56" t="s">
        <v>32</v>
      </c>
      <c r="H3" s="56" t="s">
        <v>148</v>
      </c>
      <c r="I3" s="56" t="s">
        <v>27</v>
      </c>
      <c r="J3" s="83" t="s">
        <v>149</v>
      </c>
      <c r="M3" s="2" t="s">
        <v>146</v>
      </c>
      <c r="N3" s="0"/>
      <c r="O3" s="82"/>
      <c r="P3" s="82"/>
      <c r="Q3" s="82"/>
      <c r="R3" s="82"/>
      <c r="S3" s="82"/>
      <c r="T3" s="82"/>
      <c r="U3" s="82"/>
      <c r="V3" s="82"/>
    </row>
    <row r="4" customFormat="false" ht="12.8" hidden="false" customHeight="false" outlineLevel="0" collapsed="false">
      <c r="A4" s="84" t="s">
        <v>150</v>
      </c>
      <c r="B4" s="45"/>
      <c r="C4" s="45"/>
      <c r="D4" s="45"/>
      <c r="E4" s="85"/>
      <c r="F4" s="85"/>
      <c r="G4" s="86"/>
      <c r="H4" s="85"/>
      <c r="I4" s="85"/>
      <c r="J4" s="45"/>
      <c r="M4" s="2" t="n">
        <v>1</v>
      </c>
      <c r="N4" s="2" t="s">
        <v>117</v>
      </c>
    </row>
    <row r="5" customFormat="false" ht="12.8" hidden="false" customHeight="false" outlineLevel="0" collapsed="false">
      <c r="A5" s="87" t="s">
        <v>151</v>
      </c>
      <c r="B5" s="3"/>
      <c r="C5" s="3"/>
      <c r="D5" s="3"/>
      <c r="E5" s="88"/>
      <c r="F5" s="89" t="e">
        <f aca="false">VLOOKUP(E5,M$4:N$9,2,0)</f>
        <v>#N/A</v>
      </c>
      <c r="G5" s="90"/>
      <c r="H5" s="88"/>
      <c r="I5" s="91" t="e">
        <f aca="false">VLOOKUP(H5,'Sales Stage Names'!A$2:B$11,2,0)</f>
        <v>#N/A</v>
      </c>
      <c r="J5" s="3"/>
      <c r="M5" s="2" t="n">
        <v>2</v>
      </c>
      <c r="N5" s="2" t="s">
        <v>152</v>
      </c>
    </row>
    <row r="6" customFormat="false" ht="12.8" hidden="false" customHeight="false" outlineLevel="0" collapsed="false">
      <c r="A6" s="87" t="n">
        <v>42420</v>
      </c>
      <c r="B6" s="3" t="s">
        <v>153</v>
      </c>
      <c r="C6" s="3" t="s">
        <v>153</v>
      </c>
      <c r="D6" s="3" t="s">
        <v>153</v>
      </c>
      <c r="E6" s="88" t="n">
        <v>1</v>
      </c>
      <c r="F6" s="89" t="str">
        <f aca="false">VLOOKUP(E6,M$4:N$9,2,0)</f>
        <v>Email</v>
      </c>
      <c r="G6" s="3" t="s">
        <v>153</v>
      </c>
      <c r="H6" s="88" t="n">
        <v>2</v>
      </c>
      <c r="I6" s="91" t="str">
        <f aca="false">VLOOKUP(H6,'Sales Stage Names'!A$2:B$11,2,0)</f>
        <v>Follow Up</v>
      </c>
      <c r="J6" s="3" t="s">
        <v>153</v>
      </c>
      <c r="M6" s="2" t="n">
        <v>2</v>
      </c>
      <c r="N6" s="2" t="s">
        <v>152</v>
      </c>
    </row>
    <row r="7" customFormat="false" ht="12.8" hidden="false" customHeight="false" outlineLevel="0" collapsed="false">
      <c r="A7" s="87" t="s">
        <v>154</v>
      </c>
      <c r="B7" s="3"/>
      <c r="C7" s="3"/>
      <c r="D7" s="3"/>
      <c r="E7" s="88"/>
      <c r="F7" s="89" t="e">
        <f aca="false">VLOOKUP(E7,M$4:N$9,2,0)</f>
        <v>#N/A</v>
      </c>
      <c r="G7" s="90"/>
      <c r="H7" s="88"/>
      <c r="I7" s="91" t="e">
        <f aca="false">VLOOKUP(H7,'Sales Stage Names'!A$2:B$11,2,0)</f>
        <v>#N/A</v>
      </c>
      <c r="J7" s="3"/>
      <c r="M7" s="2" t="n">
        <v>3</v>
      </c>
      <c r="N7" s="2" t="s">
        <v>155</v>
      </c>
    </row>
    <row r="8" customFormat="false" ht="12.8" hidden="false" customHeight="false" outlineLevel="0" collapsed="false">
      <c r="M8" s="2" t="n">
        <v>4</v>
      </c>
      <c r="N8" s="2" t="s">
        <v>156</v>
      </c>
    </row>
    <row r="9" customFormat="false" ht="12.8" hidden="false" customHeight="false" outlineLevel="0" collapsed="false">
      <c r="M9" s="2" t="n">
        <v>5</v>
      </c>
      <c r="N9" s="2" t="s">
        <v>157</v>
      </c>
    </row>
  </sheetData>
  <autoFilter ref="A3:J7"/>
  <mergeCells count="1">
    <mergeCell ref="I2:J2"/>
  </mergeCells>
  <hyperlinks>
    <hyperlink ref="I2" r:id="rId1" display="Click Here Now To Learn More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4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2" ySplit="4" topLeftCell="C5" activePane="bottomRight" state="frozen"/>
      <selection pane="topLeft" activeCell="A1" activeCellId="0" sqref="A1"/>
      <selection pane="topRight" activeCell="C1" activeCellId="0" sqref="C1"/>
      <selection pane="bottomLeft" activeCell="A5" activeCellId="0" sqref="A5"/>
      <selection pane="bottomRight" activeCell="A5" activeCellId="0" sqref="A5"/>
    </sheetView>
  </sheetViews>
  <sheetFormatPr defaultRowHeight="12.8"/>
  <cols>
    <col collapsed="false" hidden="false" max="1" min="1" style="2" width="24.8367346938776"/>
    <col collapsed="false" hidden="false" max="2" min="2" style="2" width="15.3877551020408"/>
    <col collapsed="false" hidden="false" max="3" min="3" style="2" width="18.2244897959184"/>
    <col collapsed="false" hidden="false" max="4" min="4" style="18" width="16.469387755102"/>
    <col collapsed="false" hidden="false" max="5" min="5" style="18" width="7.83163265306122"/>
    <col collapsed="false" hidden="false" max="6" min="6" style="18" width="12.6887755102041"/>
    <col collapsed="false" hidden="false" max="7" min="7" style="18" width="7.83163265306122"/>
    <col collapsed="false" hidden="false" max="8" min="8" style="2" width="17.5510204081633"/>
    <col collapsed="false" hidden="false" max="9" min="9" style="2" width="16.7397959183673"/>
    <col collapsed="false" hidden="false" max="10" min="10" style="2" width="76.1377551020408"/>
    <col collapsed="false" hidden="false" max="1025" min="11" style="2" width="7.29081632653061"/>
  </cols>
  <sheetData>
    <row r="1" s="2" customFormat="true" ht="24.45" hidden="false" customHeight="false" outlineLevel="0" collapsed="false">
      <c r="A1" s="79" t="s">
        <v>158</v>
      </c>
      <c r="B1" s="0"/>
      <c r="C1" s="0"/>
      <c r="H1" s="0"/>
      <c r="I1" s="0"/>
      <c r="J1" s="92" t="s">
        <v>159</v>
      </c>
    </row>
    <row r="2" customFormat="false" ht="13.4" hidden="false" customHeight="false" outlineLevel="0" collapsed="false">
      <c r="A2" s="0"/>
      <c r="B2" s="0"/>
      <c r="C2" s="0"/>
      <c r="D2" s="0"/>
      <c r="E2" s="0"/>
      <c r="F2" s="0"/>
      <c r="G2" s="0"/>
      <c r="H2" s="0"/>
      <c r="I2" s="0"/>
      <c r="J2" s="25" t="s">
        <v>21</v>
      </c>
    </row>
    <row r="3" customFormat="false" ht="23.85" hidden="false" customHeight="false" outlineLevel="0" collapsed="false">
      <c r="A3" s="56" t="s">
        <v>144</v>
      </c>
      <c r="B3" s="56" t="s">
        <v>160</v>
      </c>
      <c r="C3" s="56" t="s">
        <v>117</v>
      </c>
      <c r="D3" s="56" t="s">
        <v>161</v>
      </c>
      <c r="E3" s="56" t="s">
        <v>162</v>
      </c>
      <c r="F3" s="56" t="s">
        <v>163</v>
      </c>
      <c r="G3" s="56" t="s">
        <v>162</v>
      </c>
      <c r="H3" s="56" t="s">
        <v>164</v>
      </c>
      <c r="I3" s="56" t="s">
        <v>165</v>
      </c>
      <c r="J3" s="56" t="s">
        <v>166</v>
      </c>
    </row>
    <row r="4" customFormat="false" ht="13.8" hidden="false" customHeight="false" outlineLevel="0" collapsed="false">
      <c r="A4" s="64" t="s">
        <v>167</v>
      </c>
      <c r="B4" s="73" t="s">
        <v>168</v>
      </c>
      <c r="C4" s="73" t="s">
        <v>169</v>
      </c>
      <c r="D4" s="71" t="s">
        <v>170</v>
      </c>
      <c r="E4" s="93" t="s">
        <v>171</v>
      </c>
      <c r="F4" s="64" t="s">
        <v>172</v>
      </c>
      <c r="G4" s="93" t="s">
        <v>173</v>
      </c>
      <c r="H4" s="3"/>
      <c r="I4" s="3"/>
      <c r="J4" s="3"/>
    </row>
  </sheetData>
  <hyperlinks>
    <hyperlink ref="J2" r:id="rId1" display="Contact Profitworks To Learn More (226) 241-7827   www.Profitworks.ca"/>
    <hyperlink ref="C4" r:id="rId2" display="gary@abc.com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1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12" activeCellId="0" sqref="C12"/>
    </sheetView>
  </sheetViews>
  <sheetFormatPr defaultRowHeight="12.8"/>
  <cols>
    <col collapsed="false" hidden="false" max="1" min="1" style="2" width="12.4183673469388"/>
    <col collapsed="false" hidden="false" max="2" min="2" style="2" width="25.3775510204082"/>
    <col collapsed="false" hidden="false" max="3" min="3" style="2" width="14.5816326530612"/>
    <col collapsed="false" hidden="false" max="4" min="4" style="2" width="19.0357142857143"/>
    <col collapsed="false" hidden="false" max="1025" min="5" style="2" width="7.1530612244898"/>
  </cols>
  <sheetData>
    <row r="1" customFormat="false" ht="15.65" hidden="false" customHeight="true" outlineLevel="0" collapsed="false">
      <c r="A1" s="94" t="s">
        <v>148</v>
      </c>
      <c r="B1" s="94" t="s">
        <v>174</v>
      </c>
      <c r="C1" s="94" t="s">
        <v>175</v>
      </c>
      <c r="D1" s="95"/>
      <c r="E1" s="96" t="s">
        <v>176</v>
      </c>
      <c r="F1" s="96"/>
      <c r="G1" s="96"/>
      <c r="H1" s="96"/>
    </row>
    <row r="2" customFormat="false" ht="12.75" hidden="false" customHeight="true" outlineLevel="0" collapsed="false">
      <c r="A2" s="97"/>
      <c r="B2" s="98" t="s">
        <v>177</v>
      </c>
      <c r="C2" s="18" t="n">
        <f aca="false">COUNTIF('Opportunity Tracker'!A$4:A$554,A2)</f>
        <v>0</v>
      </c>
      <c r="D2" s="0"/>
      <c r="E2" s="96"/>
      <c r="F2" s="96"/>
      <c r="G2" s="96"/>
      <c r="H2" s="96"/>
    </row>
    <row r="3" customFormat="false" ht="14.15" hidden="false" customHeight="false" outlineLevel="0" collapsed="false">
      <c r="A3" s="97" t="n">
        <v>-1</v>
      </c>
      <c r="B3" s="99" t="s">
        <v>36</v>
      </c>
      <c r="C3" s="18" t="n">
        <f aca="false">COUNTIF('Opportunity Tracker'!A$4:A$554,A3)</f>
        <v>1</v>
      </c>
      <c r="D3" s="100"/>
      <c r="E3" s="96"/>
      <c r="F3" s="96"/>
      <c r="G3" s="96"/>
      <c r="H3" s="96"/>
    </row>
    <row r="4" customFormat="false" ht="14.15" hidden="false" customHeight="false" outlineLevel="0" collapsed="false">
      <c r="A4" s="97" t="n">
        <v>0</v>
      </c>
      <c r="B4" s="99" t="s">
        <v>178</v>
      </c>
      <c r="C4" s="18" t="n">
        <f aca="false">COUNTIF('Opportunity Tracker'!A$4:A$554,A4)</f>
        <v>0</v>
      </c>
      <c r="D4" s="95"/>
      <c r="E4" s="96"/>
      <c r="F4" s="96"/>
      <c r="G4" s="96"/>
      <c r="H4" s="96"/>
    </row>
    <row r="5" customFormat="false" ht="14.15" hidden="false" customHeight="false" outlineLevel="0" collapsed="false">
      <c r="A5" s="97" t="n">
        <v>1</v>
      </c>
      <c r="B5" s="99" t="s">
        <v>179</v>
      </c>
      <c r="C5" s="18" t="n">
        <f aca="false">COUNTIF('Opportunity Tracker'!A$4:A$554,A5)</f>
        <v>0</v>
      </c>
      <c r="D5" s="95"/>
      <c r="E5" s="0"/>
      <c r="F5" s="0"/>
      <c r="G5" s="0"/>
      <c r="H5" s="0"/>
    </row>
    <row r="6" customFormat="false" ht="14.15" hidden="false" customHeight="false" outlineLevel="0" collapsed="false">
      <c r="A6" s="97" t="n">
        <v>2</v>
      </c>
      <c r="B6" s="99" t="s">
        <v>180</v>
      </c>
      <c r="C6" s="18" t="n">
        <f aca="false">COUNTIF('Opportunity Tracker'!A$4:A$554,A6)</f>
        <v>1</v>
      </c>
      <c r="D6" s="95"/>
      <c r="E6" s="101" t="s">
        <v>181</v>
      </c>
      <c r="F6" s="101"/>
      <c r="G6" s="101"/>
      <c r="H6" s="101"/>
    </row>
    <row r="7" customFormat="false" ht="14.15" hidden="false" customHeight="false" outlineLevel="0" collapsed="false">
      <c r="A7" s="97" t="n">
        <v>3</v>
      </c>
      <c r="B7" s="99" t="s">
        <v>182</v>
      </c>
      <c r="C7" s="18" t="n">
        <f aca="false">COUNTIF('Opportunity Tracker'!A$4:A$554,A7)</f>
        <v>1</v>
      </c>
      <c r="D7" s="95"/>
      <c r="E7" s="101"/>
      <c r="F7" s="101"/>
      <c r="G7" s="101"/>
      <c r="H7" s="101"/>
    </row>
    <row r="8" customFormat="false" ht="14.15" hidden="false" customHeight="false" outlineLevel="0" collapsed="false">
      <c r="A8" s="97" t="n">
        <v>4</v>
      </c>
      <c r="B8" s="99" t="s">
        <v>183</v>
      </c>
      <c r="C8" s="18" t="n">
        <f aca="false">COUNTIF('Opportunity Tracker'!A$4:A$554,A8)</f>
        <v>1</v>
      </c>
      <c r="D8" s="95"/>
      <c r="E8" s="0"/>
      <c r="F8" s="0"/>
      <c r="G8" s="0"/>
      <c r="H8" s="0"/>
    </row>
    <row r="9" customFormat="false" ht="14.15" hidden="false" customHeight="false" outlineLevel="0" collapsed="false">
      <c r="A9" s="97" t="n">
        <v>5</v>
      </c>
      <c r="B9" s="99" t="s">
        <v>184</v>
      </c>
      <c r="C9" s="18" t="n">
        <f aca="false">COUNTIF('Opportunity Tracker'!A$4:A$554,A9)</f>
        <v>1</v>
      </c>
      <c r="D9" s="95"/>
      <c r="E9" s="0"/>
      <c r="F9" s="0"/>
      <c r="G9" s="0"/>
      <c r="H9" s="0"/>
    </row>
    <row r="10" customFormat="false" ht="14.15" hidden="false" customHeight="false" outlineLevel="0" collapsed="false">
      <c r="A10" s="97" t="n">
        <v>6</v>
      </c>
      <c r="B10" s="99" t="s">
        <v>185</v>
      </c>
      <c r="C10" s="18" t="n">
        <f aca="false">COUNTIF('Opportunity Tracker'!A$4:A$554,A10)</f>
        <v>4</v>
      </c>
      <c r="D10" s="95"/>
      <c r="E10" s="0"/>
      <c r="F10" s="0"/>
      <c r="G10" s="0"/>
      <c r="H10" s="0"/>
    </row>
    <row r="11" customFormat="false" ht="14.15" hidden="false" customHeight="false" outlineLevel="0" collapsed="false">
      <c r="A11" s="97" t="n">
        <v>7</v>
      </c>
      <c r="B11" s="99" t="s">
        <v>35</v>
      </c>
      <c r="C11" s="18" t="n">
        <f aca="false">COUNTIF('Opportunity Tracker'!A$4:A$554,A11)</f>
        <v>1</v>
      </c>
      <c r="D11" s="95"/>
      <c r="E11" s="0"/>
      <c r="F11" s="0"/>
      <c r="G11" s="0"/>
      <c r="H11" s="0"/>
    </row>
    <row r="12" customFormat="false" ht="12.8" hidden="false" customHeight="true" outlineLevel="0" collapsed="false">
      <c r="E12" s="102" t="s">
        <v>186</v>
      </c>
      <c r="F12" s="102"/>
      <c r="G12" s="102"/>
      <c r="H12" s="102"/>
    </row>
    <row r="13" customFormat="false" ht="12.8" hidden="false" customHeight="false" outlineLevel="0" collapsed="false">
      <c r="E13" s="102"/>
      <c r="F13" s="102"/>
      <c r="G13" s="102"/>
      <c r="H13" s="102"/>
    </row>
    <row r="14" customFormat="false" ht="12.8" hidden="false" customHeight="false" outlineLevel="0" collapsed="false">
      <c r="E14" s="102"/>
      <c r="F14" s="102"/>
      <c r="G14" s="102"/>
      <c r="H14" s="102"/>
    </row>
    <row r="15" customFormat="false" ht="12.8" hidden="false" customHeight="false" outlineLevel="0" collapsed="false">
      <c r="E15" s="102"/>
      <c r="F15" s="102"/>
      <c r="G15" s="102"/>
      <c r="H15" s="102"/>
    </row>
    <row r="16" customFormat="false" ht="12.8" hidden="false" customHeight="false" outlineLevel="0" collapsed="false">
      <c r="E16" s="0"/>
      <c r="F16" s="0"/>
      <c r="G16" s="0"/>
      <c r="H16" s="0"/>
    </row>
    <row r="17" customFormat="false" ht="12.8" hidden="false" customHeight="false" outlineLevel="0" collapsed="false">
      <c r="E17" s="101" t="s">
        <v>181</v>
      </c>
      <c r="F17" s="101"/>
      <c r="G17" s="101"/>
      <c r="H17" s="101"/>
    </row>
  </sheetData>
  <mergeCells count="4">
    <mergeCell ref="E1:H4"/>
    <mergeCell ref="E6:H7"/>
    <mergeCell ref="E12:H15"/>
    <mergeCell ref="E17:H18"/>
  </mergeCells>
  <hyperlinks>
    <hyperlink ref="E6" r:id="rId1" display="Click Here Now!"/>
    <hyperlink ref="E17" r:id="rId2" display="Click Here Now!"/>
  </hyperlink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collapsed="false" hidden="false" max="1" min="1" style="2" width="23.8928571428571"/>
    <col collapsed="false" hidden="false" max="2" min="2" style="2" width="10.530612244898"/>
    <col collapsed="false" hidden="false" max="3" min="3" style="2" width="3.51020408163265"/>
    <col collapsed="false" hidden="false" max="1025" min="4" style="2" width="7.1530612244898"/>
  </cols>
  <sheetData>
    <row r="1" customFormat="false" ht="17.35" hidden="false" customHeight="false" outlineLevel="0" collapsed="false">
      <c r="A1" s="7" t="s">
        <v>187</v>
      </c>
      <c r="B1" s="7"/>
      <c r="D1" s="0"/>
      <c r="E1" s="0"/>
      <c r="F1" s="0"/>
      <c r="G1" s="0"/>
      <c r="H1" s="0"/>
      <c r="I1" s="0"/>
      <c r="J1" s="0"/>
      <c r="K1" s="0"/>
      <c r="L1" s="0"/>
    </row>
    <row r="2" customFormat="false" ht="12.8" hidden="false" customHeight="true" outlineLevel="0" collapsed="false">
      <c r="A2" s="0"/>
      <c r="B2" s="0"/>
      <c r="D2" s="103" t="s">
        <v>188</v>
      </c>
      <c r="E2" s="103"/>
      <c r="F2" s="103"/>
      <c r="G2" s="103"/>
      <c r="H2" s="103"/>
      <c r="I2" s="103"/>
      <c r="J2" s="103"/>
      <c r="K2" s="103"/>
      <c r="L2" s="103"/>
    </row>
    <row r="3" customFormat="false" ht="12.8" hidden="false" customHeight="false" outlineLevel="0" collapsed="false">
      <c r="A3" s="104" t="s">
        <v>78</v>
      </c>
      <c r="B3" s="104" t="s">
        <v>189</v>
      </c>
      <c r="D3" s="103"/>
      <c r="E3" s="103"/>
      <c r="F3" s="103"/>
      <c r="G3" s="103"/>
      <c r="H3" s="103"/>
      <c r="I3" s="103"/>
      <c r="J3" s="103"/>
      <c r="K3" s="103"/>
      <c r="L3" s="103"/>
    </row>
    <row r="4" customFormat="false" ht="12.8" hidden="false" customHeight="false" outlineLevel="0" collapsed="false">
      <c r="A4" s="105" t="s">
        <v>89</v>
      </c>
      <c r="B4" s="0"/>
      <c r="D4" s="103"/>
      <c r="E4" s="103"/>
      <c r="F4" s="103"/>
      <c r="G4" s="103"/>
      <c r="H4" s="103"/>
      <c r="I4" s="103"/>
      <c r="J4" s="103"/>
      <c r="K4" s="103"/>
      <c r="L4" s="103"/>
    </row>
    <row r="5" customFormat="false" ht="13.4" hidden="false" customHeight="false" outlineLevel="0" collapsed="false">
      <c r="A5" s="105" t="s">
        <v>117</v>
      </c>
      <c r="B5" s="2" t="s">
        <v>190</v>
      </c>
      <c r="D5" s="103"/>
      <c r="E5" s="103"/>
      <c r="F5" s="103"/>
      <c r="G5" s="103"/>
      <c r="H5" s="103"/>
      <c r="I5" s="103"/>
      <c r="J5" s="103"/>
      <c r="K5" s="103"/>
      <c r="L5" s="103"/>
    </row>
    <row r="6" customFormat="false" ht="13.4" hidden="false" customHeight="false" outlineLevel="0" collapsed="false">
      <c r="A6" s="105" t="s">
        <v>98</v>
      </c>
      <c r="B6" s="2" t="s">
        <v>190</v>
      </c>
      <c r="D6" s="103"/>
      <c r="E6" s="103"/>
      <c r="F6" s="103"/>
      <c r="G6" s="103"/>
      <c r="H6" s="103"/>
      <c r="I6" s="103"/>
      <c r="J6" s="103"/>
      <c r="K6" s="103"/>
      <c r="L6" s="103"/>
    </row>
    <row r="7" customFormat="false" ht="13.4" hidden="false" customHeight="false" outlineLevel="0" collapsed="false">
      <c r="A7" s="105" t="s">
        <v>191</v>
      </c>
      <c r="B7" s="2" t="s">
        <v>190</v>
      </c>
      <c r="D7" s="103"/>
      <c r="E7" s="103"/>
      <c r="F7" s="103"/>
      <c r="G7" s="103"/>
      <c r="H7" s="103"/>
      <c r="I7" s="103"/>
      <c r="J7" s="103"/>
      <c r="K7" s="103"/>
      <c r="L7" s="103"/>
    </row>
    <row r="8" customFormat="false" ht="12.8" hidden="false" customHeight="false" outlineLevel="0" collapsed="false">
      <c r="A8" s="105" t="s">
        <v>192</v>
      </c>
      <c r="D8" s="0"/>
      <c r="E8" s="0"/>
      <c r="F8" s="0"/>
      <c r="G8" s="0"/>
      <c r="H8" s="0"/>
      <c r="I8" s="0"/>
      <c r="J8" s="0"/>
      <c r="K8" s="0"/>
      <c r="L8" s="0"/>
    </row>
    <row r="9" customFormat="false" ht="12.8" hidden="false" customHeight="false" outlineLevel="0" collapsed="false">
      <c r="A9" s="105" t="s">
        <v>123</v>
      </c>
      <c r="D9" s="106" t="s">
        <v>181</v>
      </c>
      <c r="E9" s="106"/>
      <c r="F9" s="106"/>
      <c r="G9" s="106"/>
      <c r="H9" s="106"/>
      <c r="I9" s="106"/>
      <c r="J9" s="106"/>
      <c r="K9" s="106"/>
      <c r="L9" s="106"/>
    </row>
    <row r="10" customFormat="false" ht="12.8" hidden="false" customHeight="false" outlineLevel="0" collapsed="false">
      <c r="A10" s="105" t="s">
        <v>107</v>
      </c>
      <c r="D10" s="106"/>
      <c r="E10" s="106"/>
      <c r="F10" s="106"/>
      <c r="G10" s="106"/>
      <c r="H10" s="106"/>
      <c r="I10" s="106"/>
      <c r="J10" s="106"/>
      <c r="K10" s="106"/>
      <c r="L10" s="106"/>
    </row>
    <row r="11" customFormat="false" ht="12.8" hidden="false" customHeight="false" outlineLevel="0" collapsed="false">
      <c r="A11" s="105" t="s">
        <v>193</v>
      </c>
    </row>
    <row r="12" customFormat="false" ht="12.8" hidden="false" customHeight="false" outlineLevel="0" collapsed="false">
      <c r="A12" s="105" t="s">
        <v>194</v>
      </c>
    </row>
    <row r="13" customFormat="false" ht="12.8" hidden="false" customHeight="false" outlineLevel="0" collapsed="false">
      <c r="A13" s="105" t="s">
        <v>195</v>
      </c>
    </row>
    <row r="14" customFormat="false" ht="12.8" hidden="false" customHeight="false" outlineLevel="0" collapsed="false">
      <c r="A14" s="105" t="s">
        <v>196</v>
      </c>
    </row>
    <row r="15" customFormat="false" ht="12.8" hidden="false" customHeight="false" outlineLevel="0" collapsed="false">
      <c r="A15" s="105" t="s">
        <v>197</v>
      </c>
    </row>
    <row r="16" customFormat="false" ht="12.8" hidden="false" customHeight="false" outlineLevel="0" collapsed="false">
      <c r="A16" s="105" t="s">
        <v>198</v>
      </c>
    </row>
  </sheetData>
  <mergeCells count="2">
    <mergeCell ref="D2:L7"/>
    <mergeCell ref="D9:L10"/>
  </mergeCells>
  <hyperlinks>
    <hyperlink ref="B5" r:id="rId1" display="Read Tips Now!"/>
    <hyperlink ref="B6" r:id="rId2" display="Read Tips Now!"/>
    <hyperlink ref="B7" r:id="rId3" display="Read Tips Now!"/>
    <hyperlink ref="D9" r:id="rId4" display="Click Here Now!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3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" activeCellId="0" sqref="F1"/>
    </sheetView>
  </sheetViews>
  <sheetFormatPr defaultRowHeight="12.8"/>
  <cols>
    <col collapsed="false" hidden="true" max="1" min="1" style="2" width="0"/>
    <col collapsed="false" hidden="false" max="2" min="2" style="2" width="18.6275510204082"/>
    <col collapsed="false" hidden="false" max="3" min="3" style="2" width="12.9591836734694"/>
    <col collapsed="false" hidden="false" max="4" min="4" style="2" width="14.0408163265306"/>
    <col collapsed="false" hidden="false" max="5" min="5" style="2" width="7.1530612244898"/>
    <col collapsed="false" hidden="false" max="6" min="6" style="2" width="15.1173469387755"/>
    <col collapsed="false" hidden="false" max="7" min="7" style="2" width="14.0408163265306"/>
    <col collapsed="false" hidden="false" max="8" min="8" style="2" width="1.08163265306122"/>
    <col collapsed="false" hidden="false" max="1025" min="9" style="2" width="7.1530612244898"/>
  </cols>
  <sheetData>
    <row r="1" customFormat="false" ht="17.35" hidden="false" customHeight="false" outlineLevel="0" collapsed="false">
      <c r="A1" s="107"/>
      <c r="B1" s="7" t="s">
        <v>199</v>
      </c>
      <c r="C1" s="0"/>
      <c r="D1" s="107"/>
      <c r="E1" s="108" t="s">
        <v>23</v>
      </c>
      <c r="F1" s="109" t="n">
        <f aca="false">Dashboard!M14</f>
        <v>42186</v>
      </c>
      <c r="G1" s="0"/>
      <c r="I1" s="0"/>
      <c r="J1" s="0"/>
      <c r="K1" s="0"/>
      <c r="L1" s="0"/>
    </row>
    <row r="2" customFormat="false" ht="12.8" hidden="false" customHeight="false" outlineLevel="0" collapsed="false">
      <c r="A2" s="0"/>
      <c r="B2" s="0"/>
      <c r="C2" s="0"/>
      <c r="D2" s="0"/>
      <c r="E2" s="0"/>
      <c r="F2" s="0"/>
      <c r="G2" s="0"/>
      <c r="I2" s="0"/>
      <c r="J2" s="0"/>
      <c r="K2" s="0"/>
      <c r="L2" s="0"/>
    </row>
    <row r="3" customFormat="false" ht="12.8" hidden="false" customHeight="true" outlineLevel="0" collapsed="false">
      <c r="A3" s="110" t="s">
        <v>55</v>
      </c>
      <c r="B3" s="104" t="s">
        <v>78</v>
      </c>
      <c r="C3" s="104" t="s">
        <v>29</v>
      </c>
      <c r="D3" s="104" t="s">
        <v>30</v>
      </c>
      <c r="E3" s="110" t="s">
        <v>175</v>
      </c>
      <c r="F3" s="110" t="s">
        <v>200</v>
      </c>
      <c r="G3" s="0"/>
      <c r="I3" s="111" t="s">
        <v>188</v>
      </c>
      <c r="J3" s="111"/>
      <c r="K3" s="111"/>
      <c r="L3" s="111"/>
    </row>
    <row r="4" customFormat="false" ht="12.8" hidden="false" customHeight="false" outlineLevel="0" collapsed="false">
      <c r="A4" s="25" t="n">
        <f aca="false">RANK(D4,D$4:D$16)</f>
        <v>1</v>
      </c>
      <c r="B4" s="2" t="str">
        <f aca="false">'Source Field Options'!A4</f>
        <v>Cross Sell</v>
      </c>
      <c r="C4" s="33" t="n">
        <f aca="false">SUMPRODUCT('Opportunity Tracker'!Z$4:Z504&gt;F$1,'Opportunity Tracker'!A$4:A504&gt;4,'Opportunity Tracker'!AB$4:AB504=B4,'Opportunity Tracker'!K$4:K504)</f>
        <v>9039.5593</v>
      </c>
      <c r="D4" s="33" t="n">
        <f aca="false">SUMPRODUCT('Opportunity Tracker'!Z$4:Z504&gt;F$1,'Opportunity Tracker'!A$4:A504&gt;4,'Opportunity Tracker'!AB$4:AB504=B4,'Opportunity Tracker'!H$4:H504)</f>
        <v>4067.801685</v>
      </c>
      <c r="E4" s="25" t="n">
        <f aca="false">COUNTIFS('Opportunity Tracker'!AB$4:AB504,B20,'Opportunity Tracker'!A$4:A504,"&gt;"&amp;4)</f>
        <v>4</v>
      </c>
      <c r="F4" s="112" t="n">
        <f aca="false">D4/E4</f>
        <v>1016.95042125</v>
      </c>
      <c r="G4" s="0"/>
      <c r="I4" s="111"/>
      <c r="J4" s="111"/>
      <c r="K4" s="111"/>
      <c r="L4" s="111"/>
    </row>
    <row r="5" customFormat="false" ht="13.4" hidden="false" customHeight="false" outlineLevel="0" collapsed="false">
      <c r="A5" s="25" t="n">
        <f aca="false">RANK(D5,D$4:D$16)</f>
        <v>2</v>
      </c>
      <c r="B5" s="2" t="str">
        <f aca="false">'Source Field Options'!A5</f>
        <v>Email</v>
      </c>
      <c r="C5" s="33" t="n">
        <f aca="false">SUMPRODUCT('Opportunity Tracker'!Z$4:Z505&gt;F$1,'Opportunity Tracker'!A$4:A505&gt;4,'Opportunity Tracker'!AB$4:AB505=B5,'Opportunity Tracker'!K$4:K505)</f>
        <v>0</v>
      </c>
      <c r="D5" s="33" t="n">
        <f aca="false">SUMPRODUCT('Opportunity Tracker'!Z$4:Z505&gt;F$1,'Opportunity Tracker'!A$4:A505&gt;4,'Opportunity Tracker'!AB$4:AB505=B5,'Opportunity Tracker'!H$4:H505)</f>
        <v>0</v>
      </c>
      <c r="E5" s="25" t="n">
        <f aca="false">COUNTIFS('Opportunity Tracker'!AB$4:AB505,B21,'Opportunity Tracker'!A$4:A505,"&gt;"&amp;4)</f>
        <v>1</v>
      </c>
      <c r="F5" s="112" t="n">
        <f aca="false">D5/E5</f>
        <v>0</v>
      </c>
      <c r="G5" s="25" t="s">
        <v>190</v>
      </c>
      <c r="I5" s="111"/>
      <c r="J5" s="111"/>
      <c r="K5" s="111"/>
      <c r="L5" s="111"/>
    </row>
    <row r="6" customFormat="false" ht="13.4" hidden="false" customHeight="false" outlineLevel="0" collapsed="false">
      <c r="A6" s="25" t="n">
        <f aca="false">RANK(D6,D$4:D$16)</f>
        <v>2</v>
      </c>
      <c r="B6" s="2" t="str">
        <f aca="false">'Source Field Options'!A6</f>
        <v>Website</v>
      </c>
      <c r="C6" s="33" t="n">
        <f aca="false">SUMPRODUCT('Opportunity Tracker'!Z$4:Z506&gt;F$1,'Opportunity Tracker'!A$4:A506&gt;4,'Opportunity Tracker'!AB$4:AB506=B6,'Opportunity Tracker'!K$4:K506)</f>
        <v>0</v>
      </c>
      <c r="D6" s="33" t="n">
        <f aca="false">SUMPRODUCT('Opportunity Tracker'!Z$4:Z506&gt;F$1,'Opportunity Tracker'!A$4:A506&gt;4,'Opportunity Tracker'!AB$4:AB506=B6,'Opportunity Tracker'!H$4:H506)</f>
        <v>0</v>
      </c>
      <c r="E6" s="25" t="n">
        <f aca="false">COUNTIFS('Opportunity Tracker'!AB$4:AB506,B22,'Opportunity Tracker'!A$4:A506,"&gt;"&amp;4)</f>
        <v>0</v>
      </c>
      <c r="F6" s="112" t="e">
        <f aca="false">D6/E6</f>
        <v>#DIV/0!</v>
      </c>
      <c r="G6" s="25" t="s">
        <v>190</v>
      </c>
      <c r="I6" s="111"/>
      <c r="J6" s="111"/>
      <c r="K6" s="111"/>
      <c r="L6" s="111"/>
    </row>
    <row r="7" customFormat="false" ht="13.4" hidden="false" customHeight="false" outlineLevel="0" collapsed="false">
      <c r="A7" s="25" t="n">
        <f aca="false">RANK(D7,D$4:D$16)</f>
        <v>2</v>
      </c>
      <c r="B7" s="2" t="str">
        <f aca="false">'Source Field Options'!A7</f>
        <v>Google Adwords</v>
      </c>
      <c r="C7" s="33" t="n">
        <f aca="false">SUMPRODUCT('Opportunity Tracker'!Z$4:Z507&gt;F$1,'Opportunity Tracker'!A$4:A507&gt;4,'Opportunity Tracker'!AB$4:AB507=B7,'Opportunity Tracker'!K$4:K507)</f>
        <v>0</v>
      </c>
      <c r="D7" s="33" t="n">
        <f aca="false">SUMPRODUCT('Opportunity Tracker'!Z$4:Z507&gt;F$1,'Opportunity Tracker'!A$4:A507&gt;4,'Opportunity Tracker'!AB$4:AB507=B7,'Opportunity Tracker'!H$4:H507)</f>
        <v>0</v>
      </c>
      <c r="E7" s="25" t="n">
        <f aca="false">COUNTIFS('Opportunity Tracker'!AB$4:AB507,B23,'Opportunity Tracker'!A$4:A507,"&gt;"&amp;4)</f>
        <v>0</v>
      </c>
      <c r="F7" s="112" t="e">
        <f aca="false">D7/E7</f>
        <v>#DIV/0!</v>
      </c>
      <c r="G7" s="25" t="s">
        <v>190</v>
      </c>
      <c r="I7" s="111"/>
      <c r="J7" s="111"/>
      <c r="K7" s="111"/>
      <c r="L7" s="111"/>
    </row>
    <row r="8" customFormat="false" ht="12.8" hidden="false" customHeight="false" outlineLevel="0" collapsed="false">
      <c r="A8" s="25" t="n">
        <f aca="false">RANK(D8,D$4:D$16)</f>
        <v>2</v>
      </c>
      <c r="B8" s="2" t="str">
        <f aca="false">'Source Field Options'!A8</f>
        <v>Networking Event</v>
      </c>
      <c r="C8" s="33" t="n">
        <f aca="false">SUMPRODUCT('Opportunity Tracker'!Z$4:Z508&gt;F$1,'Opportunity Tracker'!A$4:A508&gt;4,'Opportunity Tracker'!AB$4:AB508=B8,'Opportunity Tracker'!K$4:K508)</f>
        <v>0</v>
      </c>
      <c r="D8" s="33" t="n">
        <f aca="false">SUMPRODUCT('Opportunity Tracker'!Z$4:Z508&gt;F$1,'Opportunity Tracker'!A$4:A508&gt;4,'Opportunity Tracker'!AB$4:AB508=B8,'Opportunity Tracker'!H$4:H508)</f>
        <v>0</v>
      </c>
      <c r="E8" s="25" t="n">
        <f aca="false">COUNTIFS('Opportunity Tracker'!AB$4:AB508,B24,'Opportunity Tracker'!A$4:A508,"&gt;"&amp;4)</f>
        <v>0</v>
      </c>
      <c r="F8" s="112" t="e">
        <f aca="false">D8/E8</f>
        <v>#DIV/0!</v>
      </c>
      <c r="G8" s="0"/>
      <c r="I8" s="0"/>
      <c r="J8" s="0"/>
      <c r="K8" s="0"/>
      <c r="L8" s="0"/>
    </row>
    <row r="9" customFormat="false" ht="12.8" hidden="false" customHeight="false" outlineLevel="0" collapsed="false">
      <c r="A9" s="25" t="n">
        <f aca="false">RANK(D9,D$4:D$16)</f>
        <v>2</v>
      </c>
      <c r="B9" s="2" t="str">
        <f aca="false">'Source Field Options'!A9</f>
        <v>Telephone Marketing</v>
      </c>
      <c r="C9" s="33" t="n">
        <f aca="false">SUMPRODUCT('Opportunity Tracker'!Z$4:Z509&gt;F$1,'Opportunity Tracker'!A$4:A509&gt;4,'Opportunity Tracker'!AB$4:AB509=B9,'Opportunity Tracker'!K$4:K509)</f>
        <v>0</v>
      </c>
      <c r="D9" s="33" t="n">
        <f aca="false">SUMPRODUCT('Opportunity Tracker'!Z$4:Z509&gt;F$1,'Opportunity Tracker'!A$4:A509&gt;4,'Opportunity Tracker'!AB$4:AB509=B9,'Opportunity Tracker'!H$4:H509)</f>
        <v>0</v>
      </c>
      <c r="E9" s="25" t="n">
        <f aca="false">COUNTIFS('Opportunity Tracker'!AB$4:AB509,B25,'Opportunity Tracker'!A$4:A509,"&gt;"&amp;4)</f>
        <v>0</v>
      </c>
      <c r="F9" s="112" t="e">
        <f aca="false">D9/E9</f>
        <v>#DIV/0!</v>
      </c>
      <c r="G9" s="0"/>
      <c r="I9" s="106" t="s">
        <v>181</v>
      </c>
      <c r="J9" s="106"/>
      <c r="K9" s="106"/>
      <c r="L9" s="106"/>
    </row>
    <row r="10" customFormat="false" ht="12.8" hidden="false" customHeight="false" outlineLevel="0" collapsed="false">
      <c r="A10" s="25" t="n">
        <f aca="false">RANK(D10,D$4:D$16)</f>
        <v>2</v>
      </c>
      <c r="B10" s="2" t="str">
        <f aca="false">'Source Field Options'!A10</f>
        <v>Door to Door</v>
      </c>
      <c r="C10" s="33" t="n">
        <f aca="false">SUMPRODUCT('Opportunity Tracker'!Z$4:Z510&gt;F$1,'Opportunity Tracker'!A$4:A510&gt;4,'Opportunity Tracker'!AB$4:AB510=B10,'Opportunity Tracker'!K$4:K510)</f>
        <v>0</v>
      </c>
      <c r="D10" s="33" t="n">
        <f aca="false">SUMPRODUCT('Opportunity Tracker'!Z$4:Z510&gt;F$1,'Opportunity Tracker'!A$4:A510&gt;4,'Opportunity Tracker'!AB$4:AB510=B10,'Opportunity Tracker'!H$4:H510)</f>
        <v>0</v>
      </c>
      <c r="E10" s="25" t="n">
        <f aca="false">COUNTIFS('Opportunity Tracker'!AB$4:AB510,B26,'Opportunity Tracker'!A$4:A510,"&gt;"&amp;4)</f>
        <v>1</v>
      </c>
      <c r="F10" s="112" t="n">
        <f aca="false">D10/E10</f>
        <v>0</v>
      </c>
      <c r="G10" s="0"/>
      <c r="I10" s="106"/>
      <c r="J10" s="106"/>
      <c r="K10" s="106"/>
      <c r="L10" s="106"/>
    </row>
    <row r="11" customFormat="false" ht="12.8" hidden="false" customHeight="false" outlineLevel="0" collapsed="false">
      <c r="A11" s="25" t="n">
        <f aca="false">RANK(D11,D$4:D$16)</f>
        <v>2</v>
      </c>
      <c r="B11" s="2" t="str">
        <f aca="false">'Source Field Options'!A11</f>
        <v>Referral - Employee</v>
      </c>
      <c r="C11" s="33" t="n">
        <f aca="false">SUMPRODUCT('Opportunity Tracker'!Z$4:Z511&gt;F$1,'Opportunity Tracker'!A$4:A511&gt;4,'Opportunity Tracker'!AB$4:AB511=B11,'Opportunity Tracker'!K$4:K511)</f>
        <v>0</v>
      </c>
      <c r="D11" s="33" t="n">
        <f aca="false">SUMPRODUCT('Opportunity Tracker'!Z$4:Z511&gt;F$1,'Opportunity Tracker'!A$4:A511&gt;4,'Opportunity Tracker'!AB$4:AB511=B11,'Opportunity Tracker'!H$4:H511)</f>
        <v>0</v>
      </c>
      <c r="E11" s="25" t="n">
        <f aca="false">COUNTIFS('Opportunity Tracker'!AB$4:AB511,B27,'Opportunity Tracker'!A$4:A511,"&gt;"&amp;4)</f>
        <v>0</v>
      </c>
      <c r="F11" s="112" t="e">
        <f aca="false">D11/E11</f>
        <v>#DIV/0!</v>
      </c>
      <c r="G11" s="0"/>
      <c r="I11" s="106"/>
      <c r="J11" s="106"/>
      <c r="K11" s="106"/>
      <c r="L11" s="106"/>
    </row>
    <row r="12" customFormat="false" ht="12.8" hidden="false" customHeight="false" outlineLevel="0" collapsed="false">
      <c r="A12" s="25" t="n">
        <f aca="false">RANK(D12,D$4:D$16)</f>
        <v>2</v>
      </c>
      <c r="B12" s="2" t="str">
        <f aca="false">'Source Field Options'!A12</f>
        <v>Referral - Customer</v>
      </c>
      <c r="C12" s="33" t="n">
        <f aca="false">SUMPRODUCT('Opportunity Tracker'!Z$4:Z512&gt;F$1,'Opportunity Tracker'!A$4:A512&gt;4,'Opportunity Tracker'!AB$4:AB512=B12,'Opportunity Tracker'!K$4:K512)</f>
        <v>0</v>
      </c>
      <c r="D12" s="33" t="n">
        <f aca="false">SUMPRODUCT('Opportunity Tracker'!Z$4:Z512&gt;F$1,'Opportunity Tracker'!A$4:A512&gt;4,'Opportunity Tracker'!AB$4:AB512=B12,'Opportunity Tracker'!H$4:H512)</f>
        <v>0</v>
      </c>
      <c r="E12" s="25" t="n">
        <f aca="false">COUNTIFS('Opportunity Tracker'!AB$4:AB512,B28,'Opportunity Tracker'!A$4:A512,"&gt;"&amp;4)</f>
        <v>0</v>
      </c>
      <c r="F12" s="112" t="e">
        <f aca="false">D12/E12</f>
        <v>#DIV/0!</v>
      </c>
      <c r="G12" s="0"/>
      <c r="I12" s="0"/>
      <c r="J12" s="0"/>
      <c r="K12" s="0"/>
      <c r="L12" s="0"/>
    </row>
    <row r="13" customFormat="false" ht="12.8" hidden="false" customHeight="false" outlineLevel="0" collapsed="false">
      <c r="A13" s="25" t="n">
        <f aca="false">RANK(D13,D$4:D$16)</f>
        <v>2</v>
      </c>
      <c r="B13" s="2" t="str">
        <f aca="false">'Source Field Options'!A13</f>
        <v>Referral - Network</v>
      </c>
      <c r="C13" s="33" t="n">
        <f aca="false">SUMPRODUCT('Opportunity Tracker'!Z$4:Z513&gt;F$1,'Opportunity Tracker'!A$4:A513&gt;4,'Opportunity Tracker'!AB$4:AB513=B13,'Opportunity Tracker'!K$4:K513)</f>
        <v>0</v>
      </c>
      <c r="D13" s="33" t="n">
        <f aca="false">SUMPRODUCT('Opportunity Tracker'!Z$4:Z513&gt;F$1,'Opportunity Tracker'!A$4:A513&gt;4,'Opportunity Tracker'!AB$4:AB513=B13,'Opportunity Tracker'!H$4:H513)</f>
        <v>0</v>
      </c>
      <c r="E13" s="25" t="n">
        <f aca="false">COUNTIFS('Opportunity Tracker'!AB$4:AB513,B29,'Opportunity Tracker'!A$4:A513,"&gt;"&amp;4)</f>
        <v>0</v>
      </c>
      <c r="F13" s="112" t="e">
        <f aca="false">D13/E13</f>
        <v>#DIV/0!</v>
      </c>
      <c r="G13" s="0"/>
      <c r="I13" s="0"/>
      <c r="J13" s="0"/>
      <c r="K13" s="0"/>
      <c r="L13" s="0"/>
    </row>
    <row r="14" customFormat="false" ht="12.8" hidden="false" customHeight="false" outlineLevel="0" collapsed="false">
      <c r="A14" s="25" t="n">
        <f aca="false">RANK(D14,D$4:D$16)</f>
        <v>2</v>
      </c>
      <c r="B14" s="2" t="str">
        <f aca="false">'Source Field Options'!A14</f>
        <v>Network Partnership</v>
      </c>
      <c r="C14" s="33" t="n">
        <f aca="false">SUMPRODUCT('Opportunity Tracker'!Z$4:Z514&gt;F$1,'Opportunity Tracker'!A$4:A514&gt;4,'Opportunity Tracker'!AB$4:AB514=B14,'Opportunity Tracker'!K$4:K514)</f>
        <v>0</v>
      </c>
      <c r="D14" s="33" t="n">
        <f aca="false">SUMPRODUCT('Opportunity Tracker'!Z$4:Z514&gt;F$1,'Opportunity Tracker'!A$4:A514&gt;4,'Opportunity Tracker'!AB$4:AB514=B14,'Opportunity Tracker'!H$4:H514)</f>
        <v>0</v>
      </c>
      <c r="E14" s="25" t="n">
        <f aca="false">COUNTIFS('Opportunity Tracker'!AB$4:AB514,B30,'Opportunity Tracker'!A$4:A514,"&gt;"&amp;4)</f>
        <v>0</v>
      </c>
      <c r="F14" s="112" t="e">
        <f aca="false">D14/E14</f>
        <v>#DIV/0!</v>
      </c>
      <c r="G14" s="0"/>
      <c r="I14" s="0"/>
      <c r="J14" s="0"/>
      <c r="K14" s="0"/>
      <c r="L14" s="0"/>
    </row>
    <row r="15" customFormat="false" ht="12.8" hidden="false" customHeight="false" outlineLevel="0" collapsed="false">
      <c r="A15" s="25" t="n">
        <f aca="false">RANK(D15,D$4:D$16)</f>
        <v>2</v>
      </c>
      <c r="B15" s="2" t="str">
        <f aca="false">'Source Field Options'!A15</f>
        <v>Seminar</v>
      </c>
      <c r="C15" s="33" t="n">
        <f aca="false">SUMPRODUCT('Opportunity Tracker'!Z$4:Z515&gt;F$1,'Opportunity Tracker'!A$4:A515&gt;4,'Opportunity Tracker'!AB$4:AB515=B15,'Opportunity Tracker'!K$4:K515)</f>
        <v>0</v>
      </c>
      <c r="D15" s="33" t="n">
        <f aca="false">SUMPRODUCT('Opportunity Tracker'!Z$4:Z515&gt;F$1,'Opportunity Tracker'!A$4:A515&gt;4,'Opportunity Tracker'!AB$4:AB515=B15,'Opportunity Tracker'!H$4:H515)</f>
        <v>0</v>
      </c>
      <c r="E15" s="25" t="n">
        <f aca="false">COUNTIFS('Opportunity Tracker'!AB$4:AB515,B31,'Opportunity Tracker'!A$4:A515,"&gt;"&amp;4)</f>
        <v>0</v>
      </c>
      <c r="F15" s="112" t="e">
        <f aca="false">D15/E15</f>
        <v>#DIV/0!</v>
      </c>
      <c r="G15" s="0"/>
      <c r="I15" s="0"/>
      <c r="J15" s="0"/>
      <c r="K15" s="0"/>
      <c r="L15" s="0"/>
    </row>
    <row r="16" customFormat="false" ht="12.8" hidden="false" customHeight="false" outlineLevel="0" collapsed="false">
      <c r="A16" s="25" t="n">
        <f aca="false">RANK(D16,D$4:D$16)</f>
        <v>2</v>
      </c>
      <c r="B16" s="2" t="str">
        <f aca="false">'Source Field Options'!A16</f>
        <v>Linkedin</v>
      </c>
      <c r="C16" s="33" t="n">
        <f aca="false">SUMPRODUCT('Opportunity Tracker'!Z$4:Z516&gt;F$1,'Opportunity Tracker'!A$4:A516&gt;4,'Opportunity Tracker'!AB$4:AB516=B16,'Opportunity Tracker'!K$4:K516)</f>
        <v>0</v>
      </c>
      <c r="D16" s="33" t="n">
        <f aca="false">SUMPRODUCT('Opportunity Tracker'!Z$4:Z516&gt;F$1,'Opportunity Tracker'!A$4:A516&gt;4,'Opportunity Tracker'!AB$4:AB516=B16,'Opportunity Tracker'!H$4:H516)</f>
        <v>0</v>
      </c>
      <c r="E16" s="25" t="n">
        <f aca="false">COUNTIFS('Opportunity Tracker'!AB$4:AB516,B32,'Opportunity Tracker'!A$4:A516,"&gt;"&amp;4)</f>
        <v>0</v>
      </c>
      <c r="F16" s="112" t="e">
        <f aca="false">D16/E16</f>
        <v>#DIV/0!</v>
      </c>
      <c r="G16" s="0"/>
      <c r="I16" s="0"/>
      <c r="J16" s="0"/>
      <c r="K16" s="0"/>
      <c r="L16" s="0"/>
    </row>
    <row r="17" customFormat="false" ht="12.8" hidden="false" customHeight="false" outlineLevel="0" collapsed="false">
      <c r="A17" s="18"/>
      <c r="B17" s="0"/>
      <c r="C17" s="0"/>
      <c r="D17" s="0"/>
      <c r="E17" s="0"/>
      <c r="F17" s="0"/>
      <c r="G17" s="0"/>
      <c r="I17" s="0"/>
      <c r="J17" s="0"/>
      <c r="K17" s="0"/>
      <c r="L17" s="0"/>
    </row>
    <row r="18" customFormat="false" ht="12.8" hidden="false" customHeight="false" outlineLevel="0" collapsed="false">
      <c r="A18" s="18"/>
      <c r="B18" s="0"/>
      <c r="C18" s="0"/>
      <c r="D18" s="0"/>
      <c r="E18" s="0"/>
      <c r="F18" s="0"/>
      <c r="G18" s="0"/>
      <c r="I18" s="0"/>
      <c r="J18" s="0"/>
      <c r="K18" s="0"/>
      <c r="L18" s="0"/>
    </row>
    <row r="19" customFormat="false" ht="12.8" hidden="false" customHeight="false" outlineLevel="0" collapsed="false">
      <c r="A19" s="27" t="s">
        <v>55</v>
      </c>
      <c r="B19" s="26" t="s">
        <v>78</v>
      </c>
      <c r="C19" s="26" t="s">
        <v>45</v>
      </c>
      <c r="D19" s="26" t="s">
        <v>46</v>
      </c>
      <c r="E19" s="27" t="s">
        <v>175</v>
      </c>
      <c r="F19" s="27" t="s">
        <v>201</v>
      </c>
      <c r="G19" s="0"/>
      <c r="I19" s="0"/>
      <c r="J19" s="0"/>
      <c r="K19" s="0"/>
      <c r="L19" s="0"/>
    </row>
    <row r="20" customFormat="false" ht="12.8" hidden="false" customHeight="true" outlineLevel="0" collapsed="false">
      <c r="A20" s="25" t="n">
        <f aca="false">RANK(D20,D$20:D$32)</f>
        <v>1</v>
      </c>
      <c r="B20" s="2" t="str">
        <f aca="false">B4</f>
        <v>Cross Sell</v>
      </c>
      <c r="C20" s="39" t="n">
        <f aca="false">SUMPRODUCT('Opportunity Tracker'!AA$4:AA504&gt;(F$1-1),'Opportunity Tracker'!A$4:A504&gt;6,'Opportunity Tracker'!AB$4:AB504=B4,'Opportunity Tracker'!K$4:K504)</f>
        <v>46626</v>
      </c>
      <c r="D20" s="39" t="n">
        <f aca="false">SUMPRODUCT('Opportunity Tracker'!AA$4:AA504&gt;(F$1-1),'Opportunity Tracker'!A$4:A504&gt;6,'Opportunity Tracker'!AB$4:AB504=B4,'Opportunity Tracker'!J$4:J504)</f>
        <v>20981.7</v>
      </c>
      <c r="E20" s="18" t="n">
        <f aca="false">COUNTIFS('Opportunity Tracker'!AB$4:AB$504,B20,'Opportunity Tracker'!AA$4:AA$504,"&gt;"&amp;F$1-1)</f>
        <v>3</v>
      </c>
      <c r="F20" s="112" t="n">
        <f aca="false">D20/E20</f>
        <v>6993.9</v>
      </c>
      <c r="G20" s="0"/>
      <c r="I20" s="113" t="s">
        <v>202</v>
      </c>
      <c r="J20" s="113"/>
      <c r="K20" s="113"/>
      <c r="L20" s="113"/>
    </row>
    <row r="21" customFormat="false" ht="13.4" hidden="false" customHeight="false" outlineLevel="0" collapsed="false">
      <c r="A21" s="25" t="n">
        <f aca="false">RANK(D21,D$20:D$32)</f>
        <v>2</v>
      </c>
      <c r="B21" s="2" t="str">
        <f aca="false">B5</f>
        <v>Email</v>
      </c>
      <c r="C21" s="39" t="n">
        <f aca="false">SUMPRODUCT('Opportunity Tracker'!AA$4:AA505&gt;F$1,'Opportunity Tracker'!A$4:A505&gt;6,'Opportunity Tracker'!AB$4:AB505=B5,'Opportunity Tracker'!K$4:K505)</f>
        <v>0</v>
      </c>
      <c r="D21" s="39" t="n">
        <f aca="false">SUMPRODUCT('Opportunity Tracker'!AA$4:AA505&gt;(F$1-1),'Opportunity Tracker'!A$4:A505&gt;6,'Opportunity Tracker'!AB$4:AB505=B5,'Opportunity Tracker'!J$4:J505)</f>
        <v>0</v>
      </c>
      <c r="E21" s="18" t="n">
        <f aca="false">COUNTIFS('Opportunity Tracker'!AB$4:AB$504,B21,'Opportunity Tracker'!AA$4:AA$504,"&gt;"&amp;F$1-1)</f>
        <v>0</v>
      </c>
      <c r="F21" s="112" t="e">
        <f aca="false">D21/E21</f>
        <v>#DIV/0!</v>
      </c>
      <c r="G21" s="25" t="s">
        <v>190</v>
      </c>
      <c r="I21" s="113"/>
      <c r="J21" s="113"/>
      <c r="K21" s="113"/>
      <c r="L21" s="113"/>
    </row>
    <row r="22" customFormat="false" ht="13.4" hidden="false" customHeight="false" outlineLevel="0" collapsed="false">
      <c r="A22" s="25" t="n">
        <f aca="false">RANK(D22,D$20:D$32)</f>
        <v>2</v>
      </c>
      <c r="B22" s="2" t="str">
        <f aca="false">B6</f>
        <v>Website</v>
      </c>
      <c r="C22" s="39" t="n">
        <f aca="false">SUMPRODUCT('Opportunity Tracker'!AA$4:AA506&gt;(F$1-1),'Opportunity Tracker'!A$4:A506&gt;6,'Opportunity Tracker'!AB$4:AB506=B6,'Opportunity Tracker'!K$4:K506)</f>
        <v>0</v>
      </c>
      <c r="D22" s="39" t="n">
        <f aca="false">SUMPRODUCT('Opportunity Tracker'!AA$4:AA506&gt;(F$1-1),'Opportunity Tracker'!A$4:A506&gt;6,'Opportunity Tracker'!AB$4:AB506=B6,'Opportunity Tracker'!J$4:J506)</f>
        <v>0</v>
      </c>
      <c r="E22" s="18" t="n">
        <f aca="false">COUNTIFS('Opportunity Tracker'!AB$4:AB$504,B22,'Opportunity Tracker'!AA$4:AA$504,"&gt;"&amp;F$1-1)</f>
        <v>2</v>
      </c>
      <c r="F22" s="112" t="n">
        <f aca="false">D22/E22</f>
        <v>0</v>
      </c>
      <c r="G22" s="25" t="s">
        <v>190</v>
      </c>
      <c r="I22" s="113"/>
      <c r="J22" s="113"/>
      <c r="K22" s="113"/>
      <c r="L22" s="113"/>
    </row>
    <row r="23" customFormat="false" ht="13.4" hidden="false" customHeight="false" outlineLevel="0" collapsed="false">
      <c r="A23" s="25" t="n">
        <f aca="false">RANK(D23,D$20:D$32)</f>
        <v>2</v>
      </c>
      <c r="B23" s="2" t="str">
        <f aca="false">B7</f>
        <v>Google Adwords</v>
      </c>
      <c r="C23" s="39" t="n">
        <f aca="false">SUMPRODUCT('Opportunity Tracker'!AA$4:AA507&gt;(F$1-1),'Opportunity Tracker'!A$4:A507&gt;6,'Opportunity Tracker'!AB$4:AB507=B7,'Opportunity Tracker'!K$4:K507)</f>
        <v>0</v>
      </c>
      <c r="D23" s="39" t="n">
        <f aca="false">SUMPRODUCT('Opportunity Tracker'!AA$4:AA507&gt;(F$1-1),'Opportunity Tracker'!A$4:A507&gt;6,'Opportunity Tracker'!AB$4:AB507=B7,'Opportunity Tracker'!J$4:J507)</f>
        <v>0</v>
      </c>
      <c r="E23" s="18" t="n">
        <f aca="false">COUNTIFS('Opportunity Tracker'!AB$4:AB$504,B23,'Opportunity Tracker'!AA$4:AA$504,"&gt;"&amp;F$1-1)</f>
        <v>0</v>
      </c>
      <c r="F23" s="112" t="e">
        <f aca="false">D23/E23</f>
        <v>#DIV/0!</v>
      </c>
      <c r="G23" s="25" t="s">
        <v>190</v>
      </c>
      <c r="I23" s="113"/>
      <c r="J23" s="113"/>
      <c r="K23" s="113"/>
      <c r="L23" s="113"/>
    </row>
    <row r="24" customFormat="false" ht="12.8" hidden="false" customHeight="false" outlineLevel="0" collapsed="false">
      <c r="A24" s="25" t="n">
        <f aca="false">RANK(D24,D$20:D$32)</f>
        <v>2</v>
      </c>
      <c r="B24" s="2" t="str">
        <f aca="false">B8</f>
        <v>Networking Event</v>
      </c>
      <c r="C24" s="39" t="n">
        <f aca="false">SUMPRODUCT('Opportunity Tracker'!AA$4:AA508&gt;(F$1-1),'Opportunity Tracker'!A$4:A508&gt;6,'Opportunity Tracker'!AB$4:AB508=B8,'Opportunity Tracker'!K$4:K508)</f>
        <v>0</v>
      </c>
      <c r="D24" s="39" t="n">
        <f aca="false">SUMPRODUCT('Opportunity Tracker'!AA$4:AA508&gt;(F$1-1),'Opportunity Tracker'!A$4:A508&gt;6,'Opportunity Tracker'!AB$4:AB508=B8,'Opportunity Tracker'!J$4:J508)</f>
        <v>0</v>
      </c>
      <c r="E24" s="18" t="n">
        <f aca="false">COUNTIFS('Opportunity Tracker'!AB$4:AB$504,B24,'Opportunity Tracker'!AA$4:AA$504,"&gt;"&amp;F$1-1)</f>
        <v>0</v>
      </c>
      <c r="F24" s="112" t="e">
        <f aca="false">D24/E24</f>
        <v>#DIV/0!</v>
      </c>
      <c r="I24" s="113"/>
      <c r="J24" s="113"/>
      <c r="K24" s="113"/>
      <c r="L24" s="113"/>
    </row>
    <row r="25" customFormat="false" ht="12.8" hidden="false" customHeight="false" outlineLevel="0" collapsed="false">
      <c r="A25" s="25" t="n">
        <f aca="false">RANK(D25,D$20:D$32)</f>
        <v>2</v>
      </c>
      <c r="B25" s="2" t="str">
        <f aca="false">B9</f>
        <v>Telephone Marketing</v>
      </c>
      <c r="C25" s="39" t="n">
        <f aca="false">SUMPRODUCT('Opportunity Tracker'!AA$4:AA509&gt;(F$1-1),'Opportunity Tracker'!A$4:A509&gt;6,'Opportunity Tracker'!AB$4:AB509=B9,'Opportunity Tracker'!K$4:K509)</f>
        <v>0</v>
      </c>
      <c r="D25" s="39" t="n">
        <f aca="false">SUMPRODUCT('Opportunity Tracker'!AA$4:AA509&gt;(F$1-1),'Opportunity Tracker'!A$4:A509&gt;6,'Opportunity Tracker'!AB$4:AB509=B9,'Opportunity Tracker'!J$4:J509)</f>
        <v>0</v>
      </c>
      <c r="E25" s="18" t="n">
        <f aca="false">COUNTIFS('Opportunity Tracker'!AB$4:AB$504,B25,'Opportunity Tracker'!AA$4:AA$504,"&gt;"&amp;F$1-1)</f>
        <v>0</v>
      </c>
      <c r="F25" s="112" t="e">
        <f aca="false">D25/E25</f>
        <v>#DIV/0!</v>
      </c>
      <c r="I25" s="0"/>
      <c r="J25" s="0"/>
      <c r="K25" s="0"/>
      <c r="L25" s="0"/>
    </row>
    <row r="26" customFormat="false" ht="12.8" hidden="false" customHeight="false" outlineLevel="0" collapsed="false">
      <c r="A26" s="25" t="n">
        <f aca="false">RANK(D26,D$20:D$32)</f>
        <v>2</v>
      </c>
      <c r="B26" s="2" t="str">
        <f aca="false">B10</f>
        <v>Door to Door</v>
      </c>
      <c r="C26" s="39" t="n">
        <f aca="false">SUMPRODUCT('Opportunity Tracker'!AA$4:AA510&gt;(F$1-1),'Opportunity Tracker'!A$4:A510&gt;6,'Opportunity Tracker'!AB$4:AB510=B10,'Opportunity Tracker'!K$4:K510)</f>
        <v>0</v>
      </c>
      <c r="D26" s="39" t="n">
        <f aca="false">SUMPRODUCT('Opportunity Tracker'!AA$4:AA510&gt;(F$1-1),'Opportunity Tracker'!A$4:A510&gt;6,'Opportunity Tracker'!AB$4:AB510=B10,'Opportunity Tracker'!J$4:J510)</f>
        <v>0</v>
      </c>
      <c r="E26" s="18" t="n">
        <f aca="false">COUNTIFS('Opportunity Tracker'!AB$4:AB$504,B26,'Opportunity Tracker'!AA$4:AA$504,"&gt;"&amp;F$1-1)</f>
        <v>2</v>
      </c>
      <c r="F26" s="112" t="n">
        <f aca="false">D26/E26</f>
        <v>0</v>
      </c>
      <c r="I26" s="106" t="s">
        <v>181</v>
      </c>
      <c r="J26" s="106"/>
      <c r="K26" s="106"/>
      <c r="L26" s="106"/>
    </row>
    <row r="27" customFormat="false" ht="12.8" hidden="false" customHeight="false" outlineLevel="0" collapsed="false">
      <c r="A27" s="25" t="n">
        <f aca="false">RANK(D27,D$20:D$32)</f>
        <v>2</v>
      </c>
      <c r="B27" s="2" t="str">
        <f aca="false">B11</f>
        <v>Referral - Employee</v>
      </c>
      <c r="C27" s="39" t="n">
        <f aca="false">SUMPRODUCT('Opportunity Tracker'!AA$4:AA511&gt;(F$1-1),'Opportunity Tracker'!A$4:A511&gt;6,'Opportunity Tracker'!AB$4:AB511=B11,'Opportunity Tracker'!K$4:K511)</f>
        <v>0</v>
      </c>
      <c r="D27" s="39" t="n">
        <f aca="false">SUMPRODUCT('Opportunity Tracker'!AA$4:AA511&gt;(F$1-1),'Opportunity Tracker'!A$4:A511&gt;6,'Opportunity Tracker'!AB$4:AB511=B11,'Opportunity Tracker'!J$4:J511)</f>
        <v>0</v>
      </c>
      <c r="E27" s="18" t="n">
        <f aca="false">COUNTIFS('Opportunity Tracker'!AB$4:AB$504,B27,'Opportunity Tracker'!AA$4:AA$504,"&gt;"&amp;F$1-1)</f>
        <v>0</v>
      </c>
      <c r="F27" s="112" t="e">
        <f aca="false">D27/E27</f>
        <v>#DIV/0!</v>
      </c>
      <c r="I27" s="106"/>
      <c r="J27" s="106"/>
      <c r="K27" s="106"/>
      <c r="L27" s="106"/>
    </row>
    <row r="28" customFormat="false" ht="12.8" hidden="false" customHeight="false" outlineLevel="0" collapsed="false">
      <c r="A28" s="25" t="n">
        <f aca="false">RANK(D28,D$20:D$32)</f>
        <v>2</v>
      </c>
      <c r="B28" s="2" t="str">
        <f aca="false">B12</f>
        <v>Referral - Customer</v>
      </c>
      <c r="C28" s="39" t="n">
        <f aca="false">SUMPRODUCT('Opportunity Tracker'!AA$4:AA512&gt;(F$1-1),'Opportunity Tracker'!A$4:A512&gt;6,'Opportunity Tracker'!AB$4:AB512=B12,'Opportunity Tracker'!K$4:K512)</f>
        <v>0</v>
      </c>
      <c r="D28" s="39" t="n">
        <f aca="false">SUMPRODUCT('Opportunity Tracker'!AA$4:AA512&gt;(F$1-1),'Opportunity Tracker'!A$4:A512&gt;6,'Opportunity Tracker'!AB$4:AB512=B12,'Opportunity Tracker'!J$4:J512)</f>
        <v>0</v>
      </c>
      <c r="E28" s="18" t="n">
        <f aca="false">COUNTIFS('Opportunity Tracker'!AB$4:AB$504,B28,'Opportunity Tracker'!AA$4:AA$504,"&gt;"&amp;F$1-1)</f>
        <v>0</v>
      </c>
      <c r="F28" s="112" t="e">
        <f aca="false">D28/E28</f>
        <v>#DIV/0!</v>
      </c>
      <c r="I28" s="106"/>
      <c r="J28" s="106"/>
      <c r="K28" s="106"/>
      <c r="L28" s="106"/>
    </row>
    <row r="29" customFormat="false" ht="12.8" hidden="false" customHeight="false" outlineLevel="0" collapsed="false">
      <c r="A29" s="25" t="n">
        <f aca="false">RANK(D29,D$20:D$32)</f>
        <v>2</v>
      </c>
      <c r="B29" s="2" t="str">
        <f aca="false">B13</f>
        <v>Referral - Network</v>
      </c>
      <c r="C29" s="39" t="n">
        <f aca="false">SUMPRODUCT('Opportunity Tracker'!AA$4:AA513&gt;(F$1-1),'Opportunity Tracker'!A$4:A513&gt;6,'Opportunity Tracker'!AB$4:AB513=B13,'Opportunity Tracker'!K$4:K513)</f>
        <v>0</v>
      </c>
      <c r="D29" s="39" t="n">
        <f aca="false">SUMPRODUCT('Opportunity Tracker'!AA$4:AA513&gt;(F$1-1),'Opportunity Tracker'!A$4:A513&gt;6,'Opportunity Tracker'!AB$4:AB513=B13,'Opportunity Tracker'!J$4:J513)</f>
        <v>0</v>
      </c>
      <c r="E29" s="18" t="n">
        <f aca="false">COUNTIFS('Opportunity Tracker'!AB$4:AB$504,B29,'Opportunity Tracker'!AA$4:AA$504,"&gt;"&amp;F$1-1)</f>
        <v>0</v>
      </c>
      <c r="F29" s="112" t="e">
        <f aca="false">D29/E29</f>
        <v>#DIV/0!</v>
      </c>
    </row>
    <row r="30" customFormat="false" ht="12.8" hidden="false" customHeight="false" outlineLevel="0" collapsed="false">
      <c r="A30" s="25" t="n">
        <f aca="false">RANK(D30,D$20:D$32)</f>
        <v>2</v>
      </c>
      <c r="B30" s="2" t="str">
        <f aca="false">B14</f>
        <v>Network Partnership</v>
      </c>
      <c r="C30" s="39" t="n">
        <f aca="false">SUMPRODUCT('Opportunity Tracker'!AA$4:AA514&gt;(F$1-1),'Opportunity Tracker'!A$4:A514&gt;6,'Opportunity Tracker'!AB$4:AB514=B14,'Opportunity Tracker'!K$4:K514)</f>
        <v>0</v>
      </c>
      <c r="D30" s="39" t="n">
        <f aca="false">SUMPRODUCT('Opportunity Tracker'!AA$4:AA514&gt;(F$1-1),'Opportunity Tracker'!A$4:A514&gt;6,'Opportunity Tracker'!AB$4:AB514=B14,'Opportunity Tracker'!J$4:J514)</f>
        <v>0</v>
      </c>
      <c r="E30" s="18" t="n">
        <f aca="false">COUNTIFS('Opportunity Tracker'!AB$4:AB$504,B30,'Opportunity Tracker'!AA$4:AA$504,"&gt;"&amp;F$1-1)</f>
        <v>0</v>
      </c>
      <c r="F30" s="112" t="e">
        <f aca="false">D30/E30</f>
        <v>#DIV/0!</v>
      </c>
    </row>
    <row r="31" customFormat="false" ht="12.8" hidden="false" customHeight="false" outlineLevel="0" collapsed="false">
      <c r="A31" s="25" t="n">
        <f aca="false">RANK(D31,D$20:D$32)</f>
        <v>2</v>
      </c>
      <c r="B31" s="2" t="str">
        <f aca="false">B15</f>
        <v>Seminar</v>
      </c>
      <c r="C31" s="39" t="n">
        <f aca="false">SUMPRODUCT('Opportunity Tracker'!AA$4:AA515&gt;(F$1-1),'Opportunity Tracker'!A$4:A515&gt;6,'Opportunity Tracker'!AB$4:AB515=B15,'Opportunity Tracker'!K$4:K515)</f>
        <v>0</v>
      </c>
      <c r="D31" s="39" t="n">
        <f aca="false">SUMPRODUCT('Opportunity Tracker'!AA$4:AA515&gt;(F$1-1),'Opportunity Tracker'!A$4:A515&gt;6,'Opportunity Tracker'!AB$4:AB515=B15,'Opportunity Tracker'!J$4:J515)</f>
        <v>0</v>
      </c>
      <c r="E31" s="18" t="n">
        <f aca="false">COUNTIFS('Opportunity Tracker'!AB$4:AB$504,B31,'Opportunity Tracker'!AA$4:AA$504,"&gt;"&amp;F$1-1)</f>
        <v>0</v>
      </c>
      <c r="F31" s="112" t="e">
        <f aca="false">D31/E31</f>
        <v>#DIV/0!</v>
      </c>
    </row>
    <row r="32" customFormat="false" ht="12.8" hidden="false" customHeight="false" outlineLevel="0" collapsed="false">
      <c r="A32" s="25" t="n">
        <f aca="false">RANK(D32,D$20:D$32)</f>
        <v>2</v>
      </c>
      <c r="B32" s="2" t="str">
        <f aca="false">B16</f>
        <v>Linkedin</v>
      </c>
      <c r="C32" s="39" t="n">
        <f aca="false">SUMPRODUCT('Opportunity Tracker'!AA$4:AA516&gt;(F$1-1),'Opportunity Tracker'!A$4:A516&gt;6,'Opportunity Tracker'!AB$4:AB516=B16,'Opportunity Tracker'!K$4:K516)</f>
        <v>0</v>
      </c>
      <c r="D32" s="39" t="n">
        <f aca="false">SUMPRODUCT('Opportunity Tracker'!AA$4:AA516&gt;(F$1-1),'Opportunity Tracker'!A$4:A516&gt;6,'Opportunity Tracker'!AB$4:AB516=B16,'Opportunity Tracker'!J$4:J516)</f>
        <v>0</v>
      </c>
      <c r="E32" s="18" t="n">
        <f aca="false">COUNTIFS('Opportunity Tracker'!AB$4:AB$504,B32,'Opportunity Tracker'!AA$4:AA$504,"&gt;"&amp;F$1-1)</f>
        <v>0</v>
      </c>
      <c r="F32" s="112" t="e">
        <f aca="false">D32/E32</f>
        <v>#DIV/0!</v>
      </c>
    </row>
  </sheetData>
  <mergeCells count="4">
    <mergeCell ref="I3:L7"/>
    <mergeCell ref="I9:L11"/>
    <mergeCell ref="I20:L24"/>
    <mergeCell ref="I26:L28"/>
  </mergeCells>
  <hyperlinks>
    <hyperlink ref="G5" r:id="rId1" display="Read Tips Now!"/>
    <hyperlink ref="G6" r:id="rId2" display="Read Tips Now!"/>
    <hyperlink ref="G7" r:id="rId3" display="Read Tips Now!"/>
    <hyperlink ref="I9" r:id="rId4" display="Click Here Now!"/>
    <hyperlink ref="G21" r:id="rId5" display="Read Tips Now!"/>
    <hyperlink ref="G22" r:id="rId6" display="Read Tips Now!"/>
    <hyperlink ref="G23" r:id="rId7" display="Read Tips Now!"/>
    <hyperlink ref="I26" r:id="rId8" display="Click Here Now!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S4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21" activeCellId="0" sqref="D21"/>
    </sheetView>
  </sheetViews>
  <sheetFormatPr defaultRowHeight="12.8"/>
  <cols>
    <col collapsed="false" hidden="false" max="1" min="1" style="2" width="4.72448979591837"/>
    <col collapsed="false" hidden="false" max="2" min="2" style="2" width="71.1428571428571"/>
    <col collapsed="false" hidden="false" max="3" min="3" style="2" width="1.08163265306122"/>
    <col collapsed="false" hidden="false" max="210" min="4" style="2" width="11.0714285714286"/>
    <col collapsed="false" hidden="false" max="1025" min="211" style="2" width="7.1530612244898"/>
  </cols>
  <sheetData>
    <row r="1" customFormat="false" ht="15.75" hidden="false" customHeight="true" outlineLevel="0" collapsed="false">
      <c r="A1" s="114" t="s">
        <v>203</v>
      </c>
      <c r="B1" s="114"/>
      <c r="C1" s="45"/>
      <c r="D1" s="96" t="s">
        <v>176</v>
      </c>
      <c r="E1" s="96"/>
      <c r="F1" s="96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</row>
    <row r="2" customFormat="false" ht="12.8" hidden="false" customHeight="false" outlineLevel="0" collapsed="false">
      <c r="A2" s="45"/>
      <c r="B2" s="45"/>
      <c r="C2" s="45"/>
      <c r="D2" s="96"/>
      <c r="E2" s="96"/>
      <c r="F2" s="96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</row>
    <row r="3" customFormat="false" ht="12.8" hidden="false" customHeight="false" outlineLevel="0" collapsed="false">
      <c r="A3" s="115" t="n">
        <v>0.25</v>
      </c>
      <c r="B3" s="116" t="s">
        <v>204</v>
      </c>
      <c r="C3" s="45"/>
      <c r="D3" s="96"/>
      <c r="E3" s="96"/>
      <c r="F3" s="96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</row>
    <row r="4" customFormat="false" ht="12.8" hidden="false" customHeight="false" outlineLevel="0" collapsed="false">
      <c r="A4" s="117" t="n">
        <v>0.25</v>
      </c>
      <c r="B4" s="118" t="s">
        <v>205</v>
      </c>
      <c r="C4" s="45"/>
      <c r="D4" s="96"/>
      <c r="E4" s="96"/>
      <c r="F4" s="96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</row>
    <row r="5" customFormat="false" ht="12.8" hidden="false" customHeight="false" outlineLevel="0" collapsed="false">
      <c r="A5" s="117" t="n">
        <v>0.15</v>
      </c>
      <c r="B5" s="118" t="s">
        <v>206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</row>
    <row r="6" customFormat="false" ht="12.8" hidden="false" customHeight="false" outlineLevel="0" collapsed="false">
      <c r="A6" s="117" t="n">
        <v>0.1</v>
      </c>
      <c r="B6" s="118" t="s">
        <v>207</v>
      </c>
      <c r="C6" s="45"/>
      <c r="D6" s="119" t="s">
        <v>181</v>
      </c>
      <c r="E6" s="119"/>
      <c r="F6" s="119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</row>
    <row r="7" customFormat="false" ht="12.8" hidden="false" customHeight="false" outlineLevel="0" collapsed="false">
      <c r="A7" s="117" t="n">
        <v>0.05</v>
      </c>
      <c r="B7" s="118" t="s">
        <v>208</v>
      </c>
      <c r="C7" s="45"/>
      <c r="D7" s="119"/>
      <c r="E7" s="119"/>
      <c r="F7" s="119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</row>
    <row r="8" customFormat="false" ht="12.8" hidden="false" customHeight="false" outlineLevel="0" collapsed="false">
      <c r="A8" s="117" t="n">
        <v>0</v>
      </c>
      <c r="B8" s="118" t="s">
        <v>209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</row>
    <row r="9" customFormat="false" ht="12.8" hidden="false" customHeight="false" outlineLevel="0" collapsed="false">
      <c r="A9" s="115" t="n">
        <v>0.25</v>
      </c>
      <c r="B9" s="116" t="s">
        <v>210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</row>
    <row r="10" customFormat="false" ht="12.8" hidden="false" customHeight="false" outlineLevel="0" collapsed="false">
      <c r="A10" s="117" t="n">
        <v>0.25</v>
      </c>
      <c r="B10" s="118" t="s">
        <v>211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</row>
    <row r="11" customFormat="false" ht="12.8" hidden="false" customHeight="false" outlineLevel="0" collapsed="false">
      <c r="A11" s="117" t="n">
        <v>0.2</v>
      </c>
      <c r="B11" s="118" t="s">
        <v>212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</row>
    <row r="12" customFormat="false" ht="12.8" hidden="false" customHeight="false" outlineLevel="0" collapsed="false">
      <c r="A12" s="117" t="n">
        <v>0.1</v>
      </c>
      <c r="B12" s="118" t="s">
        <v>213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</row>
    <row r="13" customFormat="false" ht="12.8" hidden="false" customHeight="false" outlineLevel="0" collapsed="false">
      <c r="A13" s="117" t="n">
        <v>0</v>
      </c>
      <c r="B13" s="118" t="s">
        <v>214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</row>
    <row r="14" customFormat="false" ht="12.8" hidden="false" customHeight="false" outlineLevel="0" collapsed="false">
      <c r="A14" s="115" t="n">
        <v>0.25</v>
      </c>
      <c r="B14" s="116" t="s">
        <v>215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</row>
    <row r="15" customFormat="false" ht="12.8" hidden="false" customHeight="false" outlineLevel="0" collapsed="false">
      <c r="A15" s="117" t="n">
        <v>0.25</v>
      </c>
      <c r="B15" s="118" t="s">
        <v>216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</row>
    <row r="16" customFormat="false" ht="12.8" hidden="false" customHeight="false" outlineLevel="0" collapsed="false">
      <c r="A16" s="117" t="n">
        <v>0.2</v>
      </c>
      <c r="B16" s="118" t="s">
        <v>217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</row>
    <row r="17" customFormat="false" ht="12.8" hidden="false" customHeight="false" outlineLevel="0" collapsed="false">
      <c r="A17" s="117" t="n">
        <v>0.1</v>
      </c>
      <c r="B17" s="118" t="s">
        <v>218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</row>
    <row r="18" customFormat="false" ht="12.8" hidden="false" customHeight="false" outlineLevel="0" collapsed="false">
      <c r="A18" s="117" t="n">
        <v>0</v>
      </c>
      <c r="B18" s="118" t="s">
        <v>219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</row>
    <row r="19" customFormat="false" ht="12.8" hidden="false" customHeight="false" outlineLevel="0" collapsed="false">
      <c r="A19" s="115" t="n">
        <v>0.25</v>
      </c>
      <c r="B19" s="116" t="s">
        <v>220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</row>
    <row r="20" customFormat="false" ht="12.8" hidden="false" customHeight="false" outlineLevel="0" collapsed="false">
      <c r="A20" s="117" t="n">
        <v>0.25</v>
      </c>
      <c r="B20" s="118" t="s">
        <v>221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</row>
    <row r="21" customFormat="false" ht="12.8" hidden="false" customHeight="false" outlineLevel="0" collapsed="false">
      <c r="A21" s="117" t="n">
        <v>0.2</v>
      </c>
      <c r="B21" s="118" t="s">
        <v>222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</row>
    <row r="22" customFormat="false" ht="12.8" hidden="false" customHeight="false" outlineLevel="0" collapsed="false">
      <c r="A22" s="117" t="n">
        <v>0.05</v>
      </c>
      <c r="B22" s="118" t="s">
        <v>223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</row>
    <row r="23" customFormat="false" ht="12.8" hidden="false" customHeight="false" outlineLevel="0" collapsed="false">
      <c r="A23" s="117" t="n">
        <v>0</v>
      </c>
      <c r="B23" s="118" t="s">
        <v>224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</row>
    <row r="24" customFormat="false" ht="12.8" hidden="false" customHeight="false" outlineLevel="0" collapsed="false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</row>
    <row r="25" customFormat="false" ht="12.8" hidden="false" customHeight="false" outlineLevel="0" collapsed="false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</row>
    <row r="26" customFormat="false" ht="12.8" hidden="false" customHeight="false" outlineLevel="0" collapsed="false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</row>
    <row r="27" customFormat="false" ht="12.8" hidden="false" customHeight="false" outlineLevel="0" collapsed="false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</row>
    <row r="28" customFormat="false" ht="12.8" hidden="false" customHeight="false" outlineLevel="0" collapsed="false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</row>
    <row r="29" customFormat="false" ht="12.8" hidden="false" customHeight="false" outlineLevel="0" collapsed="false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</row>
    <row r="30" customFormat="false" ht="12.8" hidden="false" customHeight="false" outlineLevel="0" collapsed="false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</row>
    <row r="31" customFormat="false" ht="12.8" hidden="false" customHeight="false" outlineLevel="0" collapsed="false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</row>
    <row r="32" customFormat="false" ht="12.8" hidden="false" customHeight="false" outlineLevel="0" collapsed="false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</row>
    <row r="33" customFormat="false" ht="12.8" hidden="false" customHeight="false" outlineLevel="0" collapsed="false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</row>
    <row r="34" customFormat="false" ht="12.8" hidden="false" customHeight="false" outlineLevel="0" collapsed="false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</row>
    <row r="35" customFormat="false" ht="12.8" hidden="false" customHeight="false" outlineLevel="0" collapsed="false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</row>
    <row r="36" customFormat="false" ht="12.8" hidden="false" customHeight="false" outlineLevel="0" collapsed="false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</row>
    <row r="37" customFormat="false" ht="12.8" hidden="false" customHeight="false" outlineLevel="0" collapsed="false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</row>
    <row r="38" customFormat="false" ht="12.8" hidden="false" customHeight="false" outlineLevel="0" collapsed="false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</row>
    <row r="39" customFormat="false" ht="12.8" hidden="false" customHeight="false" outlineLevel="0" collapsed="false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</row>
    <row r="40" customFormat="false" ht="12.8" hidden="false" customHeight="false" outlineLevel="0" collapsed="false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</row>
    <row r="41" customFormat="false" ht="12.8" hidden="false" customHeight="false" outlineLevel="0" collapsed="false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</row>
    <row r="42" customFormat="false" ht="12.8" hidden="false" customHeight="false" outlineLevel="0" collapsed="false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</row>
    <row r="43" customFormat="false" ht="12.8" hidden="false" customHeight="false" outlineLevel="0" collapsed="false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</row>
    <row r="44" customFormat="false" ht="12.8" hidden="false" customHeight="false" outlineLevel="0" collapsed="false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</row>
    <row r="45" customFormat="false" ht="12.8" hidden="false" customHeight="false" outlineLevel="0" collapsed="false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</row>
    <row r="46" customFormat="false" ht="12.8" hidden="false" customHeight="false" outlineLevel="0" collapsed="false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</row>
    <row r="47" customFormat="false" ht="12.8" hidden="false" customHeight="false" outlineLevel="0" collapsed="false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</row>
  </sheetData>
  <mergeCells count="3">
    <mergeCell ref="A1:B1"/>
    <mergeCell ref="D1:F4"/>
    <mergeCell ref="D6:F7"/>
  </mergeCells>
  <hyperlinks>
    <hyperlink ref="D6" r:id="rId1" display="Click Here Now!"/>
  </hyperlink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357</TotalTime>
  <Application>LibreOffice/5.0.5.2$Windows_x86 LibreOffice_project/55b006a02d247b5f7215fc6ea0fde844b30035b3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language>en-US</dc:language>
  <dcterms:modified xsi:type="dcterms:W3CDTF">2016-07-14T08:47:31Z</dcterms:modified>
  <cp:revision>76</cp:revision>
</cp:coreProperties>
</file>